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00" windowWidth="23655" windowHeight="9990"/>
  </bookViews>
  <sheets>
    <sheet name="a la carte" sheetId="2" r:id="rId1"/>
  </sheets>
  <definedNames>
    <definedName name="_xlnm.Print_Area" localSheetId="0">'a la carte'!$A$1:$K$34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Q58" i="2" l="1"/>
  <c r="Q54" i="2"/>
  <c r="Q50" i="2"/>
  <c r="Q57" i="2"/>
  <c r="Q53" i="2"/>
  <c r="Q49" i="2"/>
  <c r="Q51" i="2"/>
  <c r="Q56" i="2"/>
  <c r="Q52" i="2"/>
  <c r="Q59" i="2"/>
  <c r="Q55" i="2"/>
  <c r="Q35" i="2"/>
  <c r="Q37" i="2"/>
  <c r="Q38" i="2"/>
  <c r="Q39" i="2"/>
  <c r="Q36" i="2"/>
  <c r="Q40" i="2"/>
  <c r="Q41" i="2"/>
  <c r="Q42" i="2"/>
  <c r="E30" i="2"/>
  <c r="C27" i="2" l="1"/>
  <c r="C26" i="2"/>
  <c r="C21" i="2"/>
  <c r="C20" i="2"/>
  <c r="J28" i="2" l="1"/>
  <c r="K4" i="2" s="1"/>
  <c r="C23" i="2" l="1"/>
  <c r="C29" i="2" l="1"/>
  <c r="C25" i="2"/>
  <c r="C24" i="2"/>
  <c r="C22" i="2"/>
  <c r="K3" i="2"/>
  <c r="K6" i="2" s="1"/>
  <c r="K7" i="2" l="1"/>
  <c r="K8" i="2" s="1"/>
</calcChain>
</file>

<file path=xl/sharedStrings.xml><?xml version="1.0" encoding="utf-8"?>
<sst xmlns="http://schemas.openxmlformats.org/spreadsheetml/2006/main" count="114" uniqueCount="88">
  <si>
    <t>Lb</t>
  </si>
  <si>
    <t>Unit</t>
  </si>
  <si>
    <t xml:space="preserve"> </t>
  </si>
  <si>
    <t>SUB TL</t>
  </si>
  <si>
    <t>BAL DUE</t>
  </si>
  <si>
    <t xml:space="preserve">Sweet Bread Stuffing </t>
  </si>
  <si>
    <t xml:space="preserve">Cranberry Sauce </t>
  </si>
  <si>
    <t>Sweet Potato Casserole</t>
  </si>
  <si>
    <t>Buttered Sweet Corn</t>
  </si>
  <si>
    <t xml:space="preserve">Fresh Dinner Rolls </t>
  </si>
  <si>
    <t>Mashed Potatoes</t>
  </si>
  <si>
    <t>Family Dinner Package</t>
  </si>
  <si>
    <t>Pumpkin</t>
  </si>
  <si>
    <t>Date Ordered</t>
  </si>
  <si>
    <t>Balance Due</t>
  </si>
  <si>
    <t>Glazed baby Carrots</t>
  </si>
  <si>
    <t>Gravy Regular</t>
  </si>
  <si>
    <t>Gravy Low Salt</t>
  </si>
  <si>
    <t xml:space="preserve">      </t>
  </si>
  <si>
    <t xml:space="preserve">optional </t>
  </si>
  <si>
    <t>Thanksgiving Family Package</t>
  </si>
  <si>
    <t>Sales Tax</t>
  </si>
  <si>
    <t>Order #</t>
  </si>
  <si>
    <t xml:space="preserve">Qty </t>
  </si>
  <si>
    <t># People</t>
  </si>
  <si>
    <t>green beans</t>
  </si>
  <si>
    <t>The Qty reflects the weight of each item you will receive with your order.  Numbers are based on the # of people above.</t>
  </si>
  <si>
    <r>
      <t xml:space="preserve">Roasted Whole Turkey(s) </t>
    </r>
    <r>
      <rPr>
        <b/>
        <sz val="10"/>
        <rFont val="Arial Narrow"/>
        <family val="2"/>
      </rPr>
      <t>"Hot"</t>
    </r>
  </si>
  <si>
    <t>Qt</t>
  </si>
  <si>
    <t>Choose        P/U Time</t>
  </si>
  <si>
    <t>Address</t>
  </si>
  <si>
    <t>Pumpkin CheeseCake &amp; Apple Pie</t>
  </si>
  <si>
    <t>Vanilla CheeseCake &amp; Apple Pie</t>
  </si>
  <si>
    <t>2 Pumpkin &amp; 2 Apple Pies</t>
  </si>
  <si>
    <t>2 Vanilla &amp; 2 Apple Pies</t>
  </si>
  <si>
    <t>1 Pumpkin/1 Vanilla &amp; 2 Apple Pies</t>
  </si>
  <si>
    <t>Pumpkin And Vanilla CheeseCake</t>
  </si>
  <si>
    <t>2 Pumpkin CheeseCakes</t>
  </si>
  <si>
    <t>2 Vanilla CheeseCakes</t>
  </si>
  <si>
    <t>4 Apple Pies</t>
  </si>
  <si>
    <t>Vanilla</t>
  </si>
  <si>
    <t>Apple Pie</t>
  </si>
  <si>
    <t xml:space="preserve">SCROLL DOWN CHOOSE DESSERT </t>
  </si>
  <si>
    <t>1 Apple Pies</t>
  </si>
  <si>
    <t>REMOVE 8</t>
  </si>
  <si>
    <t>REMOVE 16</t>
  </si>
  <si>
    <r>
      <rPr>
        <i/>
        <sz val="10"/>
        <rFont val="Arial Narrow"/>
        <family val="2"/>
      </rPr>
      <t>Green Bean Casserole</t>
    </r>
    <r>
      <rPr>
        <i/>
        <sz val="8"/>
        <rFont val="Arial Narrow"/>
        <family val="2"/>
      </rPr>
      <t xml:space="preserve"> may be added by the Lb.</t>
    </r>
  </si>
  <si>
    <t xml:space="preserve">Gravy "Regular or Low Salt" </t>
  </si>
  <si>
    <t>City, State, Zip</t>
  </si>
  <si>
    <t>Cell Phone</t>
  </si>
  <si>
    <t>Home Phone</t>
  </si>
  <si>
    <t>Email</t>
  </si>
  <si>
    <t>Absolutely NO CHANGES AFTER NOVEMBER 18</t>
  </si>
  <si>
    <t>Pt.</t>
  </si>
  <si>
    <t xml:space="preserve">                                415 Rt 31 North Ringoes, NJ 08551         609-466-7510         www.maddalenascatering.com</t>
  </si>
  <si>
    <t>$38.50/person
Last day to order 11/18/2021</t>
  </si>
  <si>
    <t>Name
First, Last</t>
  </si>
  <si>
    <t>Order Dates
10-4 to 11-19</t>
  </si>
  <si>
    <t>Invoice #</t>
  </si>
  <si>
    <t>Price</t>
  </si>
  <si>
    <t>Directions:  Use tab to move through this order form &amp; click on orange cells to choose from drop down menu options</t>
  </si>
  <si>
    <t>Green Beans</t>
  </si>
  <si>
    <t>2/Person</t>
  </si>
  <si>
    <t>Dessert Choices Instructions</t>
  </si>
  <si>
    <t># Persons</t>
  </si>
  <si>
    <t>You will be sent an invoice within 72 hours, please follow the prompts &amp; make your $50 deposit by ACH, Credit or Debit Card.</t>
  </si>
  <si>
    <t>Pick Up times</t>
  </si>
  <si>
    <t>Questions:</t>
  </si>
  <si>
    <t>.</t>
  </si>
  <si>
    <t>Payment in full will be due by November 18.  Orders that come in after November 8 will be asked for payment in full.</t>
  </si>
  <si>
    <t>IF($C$30=1,"Pumpkin CheeseCake","Scroll Down")</t>
  </si>
  <si>
    <t>IF($C$30=1,"Vanilla CheeseCake","Scroll Down")</t>
  </si>
  <si>
    <t>IF($C$30=1,"Apple Pie","Scroll Down")</t>
  </si>
  <si>
    <t>IF($C$30=4,"2 Pumpkin &amp; 2 Apple Pies","")</t>
  </si>
  <si>
    <t>IF($C$30=4," 2 Vanilla &amp; 2 Apple Pies","")</t>
  </si>
  <si>
    <t>IF($C$30=4,"1 Pumpkin/1 Vanilla &amp; 2 Apple Pies","")</t>
  </si>
  <si>
    <t>IF($C$30=2,"2 Pumpkin CheeseCakes",IF($C$30=4,"Scroll Down",""))</t>
  </si>
  <si>
    <t>IF($C$30=2,"Pumpkin And Vanilla CheeseCakes",IF($C$30=4,"Scroll Down",""))</t>
  </si>
  <si>
    <t>IF($C$30=2,"Pumpkin CheeseCake &amp; Apple Pie",IF($C$30=4,"Scroll Down",""))</t>
  </si>
  <si>
    <t>IF($C$30=2,"Vanilla CheeseCake &amp; Apple Pie",IF($C$30=4,"Scroll Down",""))</t>
  </si>
  <si>
    <t>IF($C$30=2,"2 Vanilla CheeseCakes",IF($C$30=4,"Scroll Down",""))</t>
  </si>
  <si>
    <t>IF(true,choose this,otherwise if false then do this instead)</t>
  </si>
  <si>
    <t xml:space="preserve">                                                      </t>
  </si>
  <si>
    <r>
      <t xml:space="preserve">Please fill out this interactive order form - Save and email t:o: </t>
    </r>
    <r>
      <rPr>
        <sz val="14"/>
        <color rgb="FFC00000"/>
        <rFont val="Arial Narrow"/>
        <family val="2"/>
      </rPr>
      <t>Holiday.Dinner@MaddalenasCatering.com</t>
    </r>
  </si>
  <si>
    <t>Prices may need to be adjusted if availability of product is limited.</t>
  </si>
  <si>
    <t>Holiday.Dinner@MaddalenasCatering.com</t>
  </si>
  <si>
    <t xml:space="preserve">Removed </t>
  </si>
  <si>
    <t>Old calculations for 6 or 7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</si>
</sst>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&quot;$&quot;#,##0.00"/>
    <numFmt numFmtId="166" formatCode="[$-409]h:mm\ AM/PM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9"/>
      <color theme="1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4"/>
      <color theme="1"/>
      <name val="Arial Narrow"/>
      <family val="2"/>
    </font>
    <font>
      <sz val="8"/>
      <name val="Arial Narrow"/>
      <family val="2"/>
    </font>
    <font>
      <sz val="14"/>
      <color rgb="FFC00000"/>
      <name val="Arial Narrow"/>
      <family val="2"/>
    </font>
    <font>
      <sz val="12"/>
      <color theme="1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sz val="18"/>
      <name val="Arial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rgb="FF333333"/>
      <name val="Arial Narrow"/>
      <family val="2"/>
    </font>
    <font>
      <sz val="12"/>
      <name val="Calibri"/>
      <family val="2"/>
      <scheme val="minor"/>
    </font>
    <font>
      <b/>
      <sz val="16"/>
      <color rgb="FFC00000"/>
      <name val="Arial Narrow"/>
      <family val="2"/>
    </font>
    <font>
      <sz val="14"/>
      <name val="Calibri"/>
      <family val="2"/>
      <scheme val="minor"/>
    </font>
    <font>
      <sz val="10"/>
      <color theme="0"/>
      <name val="Arial Narrow"/>
      <family val="2"/>
    </font>
    <font>
      <sz val="12"/>
      <color rgb="FFC00000"/>
      <name val="Arial Narrow"/>
      <family val="2"/>
    </font>
    <font>
      <b/>
      <i/>
      <sz val="14"/>
      <color rgb="FFC00000"/>
      <name val="Arial Narrow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F3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5" fillId="0" borderId="0" xfId="0" applyFont="1" applyProtection="1"/>
    <xf numFmtId="0" fontId="5" fillId="2" borderId="0" xfId="0" applyFont="1" applyFill="1" applyBorder="1" applyProtection="1"/>
    <xf numFmtId="0" fontId="3" fillId="2" borderId="0" xfId="0" applyNumberFormat="1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Fill="1" applyProtection="1"/>
    <xf numFmtId="164" fontId="3" fillId="2" borderId="0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Protection="1"/>
    <xf numFmtId="14" fontId="5" fillId="2" borderId="0" xfId="0" applyNumberFormat="1" applyFont="1" applyFill="1" applyBorder="1" applyProtection="1"/>
    <xf numFmtId="14" fontId="5" fillId="0" borderId="0" xfId="0" applyNumberFormat="1" applyFont="1" applyProtection="1"/>
    <xf numFmtId="1" fontId="3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2" fontId="3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Protection="1"/>
    <xf numFmtId="165" fontId="5" fillId="0" borderId="1" xfId="0" applyNumberFormat="1" applyFont="1" applyFill="1" applyBorder="1" applyAlignment="1" applyProtection="1"/>
    <xf numFmtId="0" fontId="7" fillId="0" borderId="1" xfId="0" applyFont="1" applyFill="1" applyBorder="1" applyAlignment="1" applyProtection="1">
      <alignment horizontal="left"/>
    </xf>
    <xf numFmtId="1" fontId="6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wrapText="1"/>
    </xf>
    <xf numFmtId="165" fontId="6" fillId="0" borderId="1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/>
    <xf numFmtId="0" fontId="5" fillId="2" borderId="8" xfId="0" applyFont="1" applyFill="1" applyBorder="1" applyProtection="1"/>
    <xf numFmtId="0" fontId="5" fillId="2" borderId="19" xfId="0" applyFont="1" applyFill="1" applyBorder="1" applyProtection="1"/>
    <xf numFmtId="0" fontId="5" fillId="0" borderId="8" xfId="0" applyFont="1" applyFill="1" applyBorder="1" applyAlignment="1" applyProtection="1"/>
    <xf numFmtId="0" fontId="3" fillId="3" borderId="1" xfId="1" applyFont="1" applyFill="1" applyBorder="1" applyAlignment="1" applyProtection="1">
      <alignment horizontal="left"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13" fillId="0" borderId="0" xfId="0" applyFont="1" applyProtection="1"/>
    <xf numFmtId="2" fontId="5" fillId="2" borderId="0" xfId="0" applyNumberFormat="1" applyFont="1" applyFill="1" applyBorder="1" applyProtection="1"/>
    <xf numFmtId="1" fontId="14" fillId="0" borderId="1" xfId="0" applyNumberFormat="1" applyFont="1" applyFill="1" applyBorder="1" applyAlignment="1" applyProtection="1">
      <alignment horizontal="center"/>
    </xf>
    <xf numFmtId="4" fontId="15" fillId="0" borderId="3" xfId="0" applyNumberFormat="1" applyFont="1" applyFill="1" applyBorder="1" applyAlignment="1" applyProtection="1">
      <alignment horizontal="center" wrapText="1"/>
    </xf>
    <xf numFmtId="14" fontId="18" fillId="3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8" fontId="3" fillId="0" borderId="3" xfId="0" applyNumberFormat="1" applyFont="1" applyFill="1" applyBorder="1" applyAlignment="1" applyProtection="1">
      <alignment horizontal="right" vertical="center"/>
    </xf>
    <xf numFmtId="8" fontId="3" fillId="2" borderId="1" xfId="0" applyNumberFormat="1" applyFont="1" applyFill="1" applyBorder="1" applyAlignment="1" applyProtection="1">
      <alignment horizontal="right" vertical="center"/>
    </xf>
    <xf numFmtId="8" fontId="3" fillId="2" borderId="2" xfId="0" applyNumberFormat="1" applyFont="1" applyFill="1" applyBorder="1" applyAlignment="1" applyProtection="1">
      <alignment horizontal="right" vertical="center"/>
    </xf>
    <xf numFmtId="4" fontId="6" fillId="2" borderId="13" xfId="0" applyNumberFormat="1" applyFont="1" applyFill="1" applyBorder="1" applyAlignment="1" applyProtection="1">
      <alignment horizontal="center" vertical="center"/>
    </xf>
    <xf numFmtId="8" fontId="6" fillId="2" borderId="11" xfId="0" applyNumberFormat="1" applyFont="1" applyFill="1" applyBorder="1" applyAlignment="1" applyProtection="1">
      <alignment horizontal="right" vertical="center"/>
    </xf>
    <xf numFmtId="0" fontId="17" fillId="0" borderId="30" xfId="0" applyFont="1" applyBorder="1" applyProtection="1"/>
    <xf numFmtId="0" fontId="17" fillId="0" borderId="31" xfId="0" applyFont="1" applyBorder="1" applyProtection="1"/>
    <xf numFmtId="0" fontId="3" fillId="0" borderId="1" xfId="1" applyFont="1" applyFill="1" applyBorder="1" applyAlignment="1" applyProtection="1">
      <alignment horizontal="left" wrapText="1"/>
    </xf>
    <xf numFmtId="0" fontId="5" fillId="0" borderId="1" xfId="0" applyFont="1" applyBorder="1" applyProtection="1"/>
    <xf numFmtId="44" fontId="3" fillId="2" borderId="1" xfId="0" applyNumberFormat="1" applyFont="1" applyFill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12" xfId="0" applyFont="1" applyBorder="1" applyProtection="1"/>
    <xf numFmtId="0" fontId="17" fillId="0" borderId="0" xfId="0" applyFont="1" applyBorder="1" applyProtection="1"/>
    <xf numFmtId="0" fontId="17" fillId="0" borderId="25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17" fillId="0" borderId="12" xfId="0" applyFont="1" applyBorder="1" applyAlignment="1" applyProtection="1">
      <alignment horizontal="right"/>
    </xf>
    <xf numFmtId="0" fontId="17" fillId="0" borderId="26" xfId="0" applyFont="1" applyBorder="1" applyAlignment="1" applyProtection="1">
      <alignment horizontal="right"/>
    </xf>
    <xf numFmtId="0" fontId="17" fillId="0" borderId="27" xfId="0" applyFont="1" applyBorder="1" applyProtection="1"/>
    <xf numFmtId="0" fontId="17" fillId="0" borderId="28" xfId="0" applyFont="1" applyBorder="1" applyAlignment="1" applyProtection="1">
      <alignment horizontal="center"/>
    </xf>
    <xf numFmtId="0" fontId="17" fillId="0" borderId="23" xfId="0" applyFont="1" applyBorder="1" applyProtection="1"/>
    <xf numFmtId="0" fontId="17" fillId="0" borderId="14" xfId="0" applyFont="1" applyBorder="1" applyProtection="1"/>
    <xf numFmtId="0" fontId="17" fillId="0" borderId="14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6" xfId="0" applyFont="1" applyBorder="1" applyProtection="1"/>
    <xf numFmtId="0" fontId="17" fillId="0" borderId="27" xfId="0" applyFont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16" fontId="17" fillId="0" borderId="30" xfId="0" applyNumberFormat="1" applyFont="1" applyBorder="1" applyAlignment="1" applyProtection="1">
      <alignment horizontal="center"/>
    </xf>
    <xf numFmtId="18" fontId="17" fillId="0" borderId="30" xfId="0" applyNumberFormat="1" applyFont="1" applyBorder="1" applyAlignment="1" applyProtection="1">
      <alignment horizontal="center" vertical="center"/>
    </xf>
    <xf numFmtId="0" fontId="17" fillId="0" borderId="30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18" fontId="17" fillId="0" borderId="31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" fontId="17" fillId="0" borderId="31" xfId="0" applyNumberFormat="1" applyFont="1" applyBorder="1" applyAlignment="1" applyProtection="1">
      <alignment horizontal="center"/>
    </xf>
    <xf numFmtId="0" fontId="22" fillId="2" borderId="0" xfId="0" applyFont="1" applyFill="1" applyBorder="1" applyAlignment="1"/>
    <xf numFmtId="0" fontId="5" fillId="2" borderId="35" xfId="0" applyFont="1" applyFill="1" applyBorder="1" applyAlignment="1" applyProtection="1">
      <alignment horizontal="center" wrapText="1"/>
    </xf>
    <xf numFmtId="18" fontId="3" fillId="2" borderId="35" xfId="0" applyNumberFormat="1" applyFont="1" applyFill="1" applyBorder="1" applyAlignment="1" applyProtection="1">
      <alignment horizontal="center" wrapText="1"/>
    </xf>
    <xf numFmtId="4" fontId="3" fillId="2" borderId="35" xfId="0" applyNumberFormat="1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2" fontId="23" fillId="0" borderId="1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</xf>
    <xf numFmtId="18" fontId="18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7" xfId="0" applyNumberFormat="1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/>
    </xf>
    <xf numFmtId="0" fontId="5" fillId="0" borderId="40" xfId="0" applyFont="1" applyFill="1" applyBorder="1" applyProtection="1"/>
    <xf numFmtId="0" fontId="3" fillId="0" borderId="5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4" xfId="0" applyFont="1" applyFill="1" applyBorder="1" applyAlignment="1" applyProtection="1"/>
    <xf numFmtId="0" fontId="17" fillId="0" borderId="29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</xf>
    <xf numFmtId="16" fontId="17" fillId="0" borderId="29" xfId="0" applyNumberFormat="1" applyFont="1" applyBorder="1" applyAlignment="1" applyProtection="1">
      <alignment horizontal="center" vertical="center" wrapText="1"/>
    </xf>
    <xf numFmtId="16" fontId="17" fillId="0" borderId="30" xfId="0" applyNumberFormat="1" applyFont="1" applyBorder="1" applyAlignment="1" applyProtection="1">
      <alignment horizontal="center" vertical="center" wrapText="1"/>
    </xf>
    <xf numFmtId="14" fontId="13" fillId="2" borderId="6" xfId="0" applyNumberFormat="1" applyFont="1" applyFill="1" applyBorder="1" applyAlignment="1" applyProtection="1">
      <alignment horizontal="left" vertical="top"/>
    </xf>
    <xf numFmtId="14" fontId="13" fillId="2" borderId="10" xfId="0" applyNumberFormat="1" applyFont="1" applyFill="1" applyBorder="1" applyAlignment="1" applyProtection="1">
      <alignment horizontal="left" vertical="top"/>
    </xf>
    <xf numFmtId="14" fontId="13" fillId="2" borderId="4" xfId="0" applyNumberFormat="1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16" fillId="0" borderId="23" xfId="1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38" xfId="0" applyBorder="1"/>
    <xf numFmtId="0" fontId="0" fillId="0" borderId="12" xfId="0" applyBorder="1"/>
    <xf numFmtId="0" fontId="0" fillId="0" borderId="0" xfId="0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39" xfId="0" applyBorder="1"/>
    <xf numFmtId="0" fontId="17" fillId="0" borderId="14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wrapText="1"/>
    </xf>
    <xf numFmtId="0" fontId="21" fillId="2" borderId="36" xfId="0" applyFont="1" applyFill="1" applyBorder="1" applyAlignment="1" applyProtection="1">
      <alignment horizontal="center" vertical="center"/>
    </xf>
    <xf numFmtId="0" fontId="21" fillId="2" borderId="37" xfId="0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17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Border="1"/>
    <xf numFmtId="0" fontId="5" fillId="0" borderId="29" xfId="0" applyFont="1" applyBorder="1" applyProtection="1"/>
    <xf numFmtId="0" fontId="5" fillId="0" borderId="30" xfId="0" applyFont="1" applyBorder="1" applyProtection="1"/>
    <xf numFmtId="0" fontId="5" fillId="0" borderId="31" xfId="0" applyFont="1" applyBorder="1" applyProtection="1"/>
    <xf numFmtId="0" fontId="17" fillId="0" borderId="40" xfId="0" applyFont="1" applyBorder="1" applyProtection="1"/>
    <xf numFmtId="0" fontId="5" fillId="0" borderId="41" xfId="0" applyFont="1" applyBorder="1" applyProtection="1"/>
    <xf numFmtId="0" fontId="5" fillId="0" borderId="42" xfId="0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F3F"/>
      <color rgb="FFFFFF99"/>
      <color rgb="FFFFFFCC"/>
      <color rgb="FFFFE4AF"/>
      <color rgb="FFFFCC66"/>
      <color rgb="FFFFE7FF"/>
      <color rgb="FFFFCCFF"/>
      <color rgb="FF005828"/>
      <color rgb="FFF68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336605</xdr:colOff>
      <xdr:row>0</xdr:row>
      <xdr:rowOff>285750</xdr:rowOff>
    </xdr:from>
    <xdr:to>
      <xdr:col>6</xdr:col>
      <xdr:colOff>145807</xdr:colOff>
      <xdr:row>0</xdr:row>
      <xdr:rowOff>1143599</xdr:rowOff>
    </xdr:to>
    <xdr:pic>
      <xdr:nvPicPr>
        <xdr:cNvPr id="3" name="Picture 2" descr="MADDCC_Logo_Black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2080" y="285750"/>
          <a:ext cx="2695277" cy="857849"/>
        </a:xfrm>
        <a:prstGeom prst="rect">
          <a:avLst/>
        </a:prstGeom>
      </xdr:spPr>
    </xdr:pic>
    <xdr:clientData/>
  </xdr:twoCellAnchor>
  <xdr:twoCellAnchor>
    <xdr:from>
      <xdr:col>16</xdr:col>
      <xdr:colOff>352425</xdr:colOff>
      <xdr:row>11</xdr:row>
      <xdr:rowOff>219075</xdr:rowOff>
    </xdr:from>
    <xdr:to>
      <xdr:col>18</xdr:col>
      <xdr:colOff>313985</xdr:colOff>
      <xdr:row>16</xdr:row>
      <xdr:rowOff>141414</xdr:rowOff>
    </xdr:to>
    <xdr:pic>
      <xdr:nvPicPr>
        <xdr:cNvPr id="5" name="Picture 4" descr="happy-thanksgiving-day  image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8982" t="17979" r="1685" b="20508"/>
        <a:stretch>
          <a:fillRect/>
        </a:stretch>
      </xdr:blipFill>
      <xdr:spPr>
        <a:xfrm>
          <a:off x="11791950" y="4762500"/>
          <a:ext cx="1752260" cy="1246314"/>
        </a:xfrm>
        <a:prstGeom prst="rect">
          <a:avLst/>
        </a:prstGeom>
      </xdr:spPr>
    </xdr:pic>
    <xdr:clientData/>
  </xdr:twoCellAnchor>
  <xdr:twoCellAnchor>
    <xdr:from>
      <xdr:col>9</xdr:col>
      <xdr:colOff>48388</xdr:colOff>
      <xdr:row>2</xdr:row>
      <xdr:rowOff>94489</xdr:rowOff>
    </xdr:from>
    <xdr:to>
      <xdr:col>9</xdr:col>
      <xdr:colOff>457200</xdr:colOff>
      <xdr:row>2</xdr:row>
      <xdr:rowOff>314325</xdr:rowOff>
    </xdr:to>
    <xdr:sp macro="" textlink="">
      <xdr:nvSpPr>
        <xdr:cNvPr id="2" name="Arrow: Down 1">
          <a:extLst>
            <a:ext uri="{FF2B5EF4-FFF2-40B4-BE49-F238E27FC236}">
              <a16:creationId xmlns="" xmlns:a16="http://schemas.microsoft.com/office/drawing/2014/main" id="{EC71B901-B964-481C-A8B5-C37C221967EF}"/>
            </a:ext>
          </a:extLst>
        </xdr:cNvPr>
        <xdr:cNvSpPr/>
      </xdr:nvSpPr>
      <xdr:spPr>
        <a:xfrm rot="5400000">
          <a:off x="6029326" y="1952626"/>
          <a:ext cx="219836" cy="408812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200025</xdr:colOff>
      <xdr:row>0</xdr:row>
      <xdr:rowOff>57150</xdr:rowOff>
    </xdr:from>
    <xdr:to>
      <xdr:col>10</xdr:col>
      <xdr:colOff>458986</xdr:colOff>
      <xdr:row>0</xdr:row>
      <xdr:rowOff>1428128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25E7E739-03EB-40E1-A950-87AC2EE26A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82" b="4198"/>
        <a:stretch/>
      </xdr:blipFill>
      <xdr:spPr>
        <a:xfrm>
          <a:off x="5457825" y="57150"/>
          <a:ext cx="1763911" cy="137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topLeftCell="A22" zoomScaleNormal="100" workbookViewId="0">
      <selection activeCell="F4" sqref="F4:I4"/>
    </sheetView>
  </sheetViews>
  <sheetFormatPr defaultColWidth="11.140625" defaultRowHeight="22.5" customHeight="1" x14ac:dyDescent="0.2"/>
  <cols>
    <col min="1" max="1" width="5.5703125" style="1" customWidth="1"/>
    <col min="2" max="2" width="8.5703125" style="11" customWidth="1"/>
    <col min="3" max="3" width="10.7109375" style="9" customWidth="1"/>
    <col min="4" max="4" width="4.85546875" style="5" customWidth="1"/>
    <col min="5" max="5" width="10" style="1" customWidth="1"/>
    <col min="6" max="6" width="33.28515625" style="1" customWidth="1"/>
    <col min="7" max="7" width="5.85546875" style="1" customWidth="1"/>
    <col min="8" max="8" width="6.42578125" style="5" bestFit="1" customWidth="1"/>
    <col min="9" max="9" width="8.7109375" style="1" customWidth="1"/>
    <col min="10" max="10" width="7.42578125" style="1" customWidth="1"/>
    <col min="11" max="11" width="8.42578125" style="1" customWidth="1"/>
    <col min="12" max="13" width="11.140625" style="1" hidden="1" customWidth="1"/>
    <col min="14" max="14" width="13.140625" style="1" hidden="1" customWidth="1"/>
    <col min="15" max="15" width="16.42578125" style="1" hidden="1" customWidth="1"/>
    <col min="16" max="16" width="11.140625" style="1" hidden="1" customWidth="1"/>
    <col min="17" max="17" width="15.7109375" style="1" hidden="1" customWidth="1"/>
    <col min="18" max="27" width="11.140625" style="1" hidden="1" customWidth="1"/>
    <col min="28" max="31" width="11.140625" style="1" customWidth="1"/>
    <col min="32" max="16384" width="11.140625" style="1"/>
  </cols>
  <sheetData>
    <row r="1" spans="1:37" ht="114" customHeight="1" thickBot="1" x14ac:dyDescent="0.3">
      <c r="A1" s="127" t="s">
        <v>60</v>
      </c>
      <c r="B1" s="128"/>
      <c r="C1" s="128"/>
      <c r="D1" s="129"/>
      <c r="E1" s="139"/>
      <c r="F1" s="140"/>
      <c r="G1" s="140"/>
      <c r="H1" s="140"/>
      <c r="I1" s="140"/>
      <c r="J1" s="140"/>
      <c r="K1" s="141"/>
      <c r="L1" s="74"/>
      <c r="Z1" s="4"/>
    </row>
    <row r="2" spans="1:37" ht="33.75" customHeight="1" thickTop="1" thickBot="1" x14ac:dyDescent="0.3">
      <c r="A2" s="142" t="s">
        <v>58</v>
      </c>
      <c r="B2" s="143"/>
      <c r="C2" s="96" t="s">
        <v>13</v>
      </c>
      <c r="D2" s="73" t="s">
        <v>22</v>
      </c>
      <c r="E2" s="146" t="s">
        <v>20</v>
      </c>
      <c r="F2" s="147"/>
      <c r="G2" s="83" t="s">
        <v>24</v>
      </c>
      <c r="H2" s="97" t="s">
        <v>59</v>
      </c>
      <c r="I2" s="84" t="s">
        <v>29</v>
      </c>
      <c r="J2" s="85"/>
      <c r="K2" s="86" t="s">
        <v>14</v>
      </c>
      <c r="L2" s="74"/>
      <c r="M2" s="104" t="s">
        <v>24</v>
      </c>
      <c r="N2" s="104" t="s">
        <v>57</v>
      </c>
      <c r="O2" s="104" t="s">
        <v>66</v>
      </c>
      <c r="P2" s="104" t="s">
        <v>61</v>
      </c>
      <c r="Q2" s="102" t="s">
        <v>47</v>
      </c>
      <c r="Z2" s="4"/>
    </row>
    <row r="3" spans="1:37" ht="41.25" customHeight="1" thickBot="1" x14ac:dyDescent="0.3">
      <c r="A3" s="144"/>
      <c r="B3" s="145"/>
      <c r="C3" s="39"/>
      <c r="D3" s="98"/>
      <c r="E3" s="92"/>
      <c r="F3" s="99"/>
      <c r="G3" s="93"/>
      <c r="H3" s="94">
        <v>38.5</v>
      </c>
      <c r="I3" s="95"/>
      <c r="J3" s="51" t="s">
        <v>18</v>
      </c>
      <c r="K3" s="44">
        <f>G3*H3</f>
        <v>0</v>
      </c>
      <c r="L3" s="74"/>
      <c r="M3" s="105"/>
      <c r="N3" s="105"/>
      <c r="O3" s="105"/>
      <c r="P3" s="105"/>
      <c r="Q3" s="103"/>
      <c r="Z3" s="4"/>
    </row>
    <row r="4" spans="1:37" ht="24.75" customHeight="1" x14ac:dyDescent="0.25">
      <c r="A4" s="112" t="s">
        <v>55</v>
      </c>
      <c r="B4" s="113"/>
      <c r="C4" s="113"/>
      <c r="D4" s="114"/>
      <c r="E4" s="92" t="s">
        <v>56</v>
      </c>
      <c r="F4" s="109"/>
      <c r="G4" s="110"/>
      <c r="H4" s="110"/>
      <c r="I4" s="111"/>
      <c r="J4" s="38" t="s">
        <v>25</v>
      </c>
      <c r="K4" s="43">
        <f>J28</f>
        <v>0</v>
      </c>
      <c r="L4" s="74"/>
      <c r="M4" s="53">
        <v>8</v>
      </c>
      <c r="N4" s="75">
        <v>44473</v>
      </c>
      <c r="O4" s="76">
        <v>0.45833333333333331</v>
      </c>
      <c r="P4" s="77">
        <v>0</v>
      </c>
      <c r="Q4" s="48" t="s">
        <v>16</v>
      </c>
      <c r="Z4" s="4"/>
    </row>
    <row r="5" spans="1:37" ht="21" customHeight="1" thickBot="1" x14ac:dyDescent="0.3">
      <c r="A5" s="115"/>
      <c r="B5" s="116"/>
      <c r="C5" s="116"/>
      <c r="D5" s="117"/>
      <c r="E5" s="87" t="s">
        <v>30</v>
      </c>
      <c r="F5" s="109"/>
      <c r="G5" s="110"/>
      <c r="H5" s="110"/>
      <c r="I5" s="111"/>
      <c r="J5" s="40"/>
      <c r="K5" s="52"/>
      <c r="L5" s="74"/>
      <c r="M5" s="53">
        <v>9</v>
      </c>
      <c r="N5" s="75">
        <v>44474</v>
      </c>
      <c r="O5" s="76">
        <v>0.46875</v>
      </c>
      <c r="P5" s="77">
        <v>1</v>
      </c>
      <c r="Q5" s="49" t="s">
        <v>17</v>
      </c>
      <c r="Z5" s="4"/>
    </row>
    <row r="6" spans="1:37" ht="21" customHeight="1" x14ac:dyDescent="0.25">
      <c r="A6" s="115"/>
      <c r="B6" s="116"/>
      <c r="C6" s="116"/>
      <c r="D6" s="117"/>
      <c r="E6" s="88" t="s">
        <v>48</v>
      </c>
      <c r="F6" s="109"/>
      <c r="G6" s="110"/>
      <c r="H6" s="110"/>
      <c r="I6" s="111"/>
      <c r="J6" s="41" t="s">
        <v>3</v>
      </c>
      <c r="K6" s="44">
        <f>K3+K4</f>
        <v>0</v>
      </c>
      <c r="L6" s="74"/>
      <c r="M6" s="53">
        <v>10</v>
      </c>
      <c r="N6" s="75">
        <v>44475</v>
      </c>
      <c r="O6" s="76">
        <v>0.47916666666666669</v>
      </c>
      <c r="P6" s="77">
        <v>2</v>
      </c>
      <c r="Z6" s="4"/>
      <c r="AK6" s="1" t="s">
        <v>2</v>
      </c>
    </row>
    <row r="7" spans="1:37" ht="21" customHeight="1" thickBot="1" x14ac:dyDescent="0.3">
      <c r="A7" s="115"/>
      <c r="B7" s="116"/>
      <c r="C7" s="116"/>
      <c r="D7" s="117"/>
      <c r="E7" s="89" t="s">
        <v>49</v>
      </c>
      <c r="F7" s="109"/>
      <c r="G7" s="110"/>
      <c r="H7" s="110"/>
      <c r="I7" s="111"/>
      <c r="J7" s="42" t="s">
        <v>21</v>
      </c>
      <c r="K7" s="45">
        <f>K6*0.06625</f>
        <v>0</v>
      </c>
      <c r="L7" s="74"/>
      <c r="M7" s="53">
        <v>11</v>
      </c>
      <c r="N7" s="75">
        <v>44476</v>
      </c>
      <c r="O7" s="76">
        <v>0.48958333333333331</v>
      </c>
      <c r="P7" s="77">
        <v>3</v>
      </c>
      <c r="Z7" s="4"/>
    </row>
    <row r="8" spans="1:37" ht="21" customHeight="1" thickBot="1" x14ac:dyDescent="0.3">
      <c r="A8" s="115"/>
      <c r="B8" s="116"/>
      <c r="C8" s="116"/>
      <c r="D8" s="117"/>
      <c r="E8" s="89" t="s">
        <v>50</v>
      </c>
      <c r="F8" s="109"/>
      <c r="G8" s="110"/>
      <c r="H8" s="110"/>
      <c r="I8" s="111"/>
      <c r="J8" s="46" t="s">
        <v>4</v>
      </c>
      <c r="K8" s="47">
        <f>K6+K7</f>
        <v>0</v>
      </c>
      <c r="L8" s="74"/>
      <c r="M8" s="53">
        <v>12</v>
      </c>
      <c r="N8" s="75">
        <v>44477</v>
      </c>
      <c r="O8" s="76">
        <v>0.5</v>
      </c>
      <c r="P8" s="77">
        <v>4</v>
      </c>
      <c r="Z8" s="4"/>
    </row>
    <row r="9" spans="1:37" ht="21" customHeight="1" x14ac:dyDescent="0.25">
      <c r="A9" s="115"/>
      <c r="B9" s="116"/>
      <c r="C9" s="116"/>
      <c r="D9" s="117"/>
      <c r="E9" s="89" t="s">
        <v>51</v>
      </c>
      <c r="F9" s="109"/>
      <c r="G9" s="110"/>
      <c r="H9" s="110"/>
      <c r="I9" s="111"/>
      <c r="J9" s="100"/>
      <c r="K9" s="101"/>
      <c r="L9" s="74"/>
      <c r="M9" s="53">
        <v>13</v>
      </c>
      <c r="N9" s="75">
        <v>44478</v>
      </c>
      <c r="O9" s="76">
        <v>0.51041666666666663</v>
      </c>
      <c r="P9" s="77">
        <v>5</v>
      </c>
      <c r="Z9" s="4"/>
    </row>
    <row r="10" spans="1:37" ht="21" customHeight="1" x14ac:dyDescent="0.25">
      <c r="A10" s="115"/>
      <c r="B10" s="116"/>
      <c r="C10" s="116"/>
      <c r="D10" s="117"/>
      <c r="E10" s="90" t="s">
        <v>67</v>
      </c>
      <c r="F10" s="148"/>
      <c r="G10" s="149"/>
      <c r="H10" s="149"/>
      <c r="I10" s="149"/>
      <c r="J10" s="149"/>
      <c r="K10" s="150"/>
      <c r="L10" s="74"/>
      <c r="M10" s="53">
        <v>14</v>
      </c>
      <c r="N10" s="75">
        <v>44479</v>
      </c>
      <c r="O10" s="76">
        <v>0.52083333333333337</v>
      </c>
      <c r="P10" s="77">
        <v>6</v>
      </c>
      <c r="Z10" s="4"/>
    </row>
    <row r="11" spans="1:37" ht="18" customHeight="1" thickBot="1" x14ac:dyDescent="0.3">
      <c r="A11" s="118"/>
      <c r="B11" s="119"/>
      <c r="C11" s="119"/>
      <c r="D11" s="120"/>
      <c r="E11" s="124" t="s">
        <v>2</v>
      </c>
      <c r="F11" s="125"/>
      <c r="G11" s="125"/>
      <c r="H11" s="125"/>
      <c r="I11" s="125"/>
      <c r="J11" s="125"/>
      <c r="K11" s="126"/>
      <c r="L11" s="74"/>
      <c r="M11" s="53">
        <v>15</v>
      </c>
      <c r="N11" s="75">
        <v>44480</v>
      </c>
      <c r="O11" s="76">
        <v>0.53125</v>
      </c>
      <c r="P11" s="77">
        <v>7</v>
      </c>
      <c r="Z11" s="4"/>
    </row>
    <row r="12" spans="1:37" ht="21" customHeight="1" x14ac:dyDescent="0.25">
      <c r="A12" s="136" t="s">
        <v>83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74"/>
      <c r="M12" s="53">
        <v>16</v>
      </c>
      <c r="N12" s="75">
        <v>44481</v>
      </c>
      <c r="O12" s="76">
        <v>0.54166666666666663</v>
      </c>
      <c r="P12" s="77">
        <v>8</v>
      </c>
      <c r="Z12" s="4"/>
    </row>
    <row r="13" spans="1:37" ht="21" customHeight="1" x14ac:dyDescent="0.25">
      <c r="A13" s="132" t="s">
        <v>65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  <c r="L13" s="74"/>
      <c r="M13" s="53">
        <v>17</v>
      </c>
      <c r="N13" s="75">
        <v>44482</v>
      </c>
      <c r="O13" s="76">
        <v>0.55208333333333337</v>
      </c>
      <c r="P13" s="77">
        <v>9</v>
      </c>
      <c r="Z13" s="4"/>
    </row>
    <row r="14" spans="1:37" ht="24.75" customHeight="1" thickBot="1" x14ac:dyDescent="0.3">
      <c r="A14" s="132" t="s">
        <v>69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4"/>
      <c r="L14" s="74"/>
      <c r="M14" s="53">
        <v>18</v>
      </c>
      <c r="N14" s="75">
        <v>44483</v>
      </c>
      <c r="O14" s="76">
        <v>0.5625</v>
      </c>
      <c r="P14" s="78">
        <v>10</v>
      </c>
      <c r="Z14" s="4"/>
    </row>
    <row r="15" spans="1:37" ht="24.75" customHeight="1" x14ac:dyDescent="0.25">
      <c r="A15" s="151" t="s">
        <v>84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  <c r="L15" s="74"/>
      <c r="M15" s="53">
        <v>19</v>
      </c>
      <c r="N15" s="75">
        <v>44484</v>
      </c>
      <c r="O15" s="76">
        <v>0.57291666666666663</v>
      </c>
      <c r="Z15" s="4"/>
    </row>
    <row r="16" spans="1:37" ht="12.75" customHeight="1" x14ac:dyDescent="0.25">
      <c r="A16" s="154" t="s">
        <v>52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74"/>
      <c r="M16" s="53">
        <v>20</v>
      </c>
      <c r="N16" s="75">
        <v>44485</v>
      </c>
      <c r="O16" s="76">
        <v>0.58333333333333337</v>
      </c>
      <c r="Z16" s="4"/>
    </row>
    <row r="17" spans="1:35" ht="12.75" customHeight="1" x14ac:dyDescent="0.2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9"/>
      <c r="L17" s="74"/>
      <c r="M17" s="53">
        <v>21</v>
      </c>
      <c r="N17" s="75">
        <v>44486</v>
      </c>
      <c r="O17" s="76">
        <v>0.59375</v>
      </c>
      <c r="Z17" s="4"/>
    </row>
    <row r="18" spans="1:35" ht="18" customHeight="1" thickBot="1" x14ac:dyDescent="0.3">
      <c r="A18" s="29"/>
      <c r="B18" s="10" t="s">
        <v>26</v>
      </c>
      <c r="C18" s="23"/>
      <c r="D18" s="24"/>
      <c r="E18" s="25"/>
      <c r="F18" s="26"/>
      <c r="G18" s="26"/>
      <c r="H18" s="27"/>
      <c r="I18" s="28"/>
      <c r="J18" s="2"/>
      <c r="K18" s="30"/>
      <c r="L18" s="74"/>
      <c r="M18" s="53">
        <v>22</v>
      </c>
      <c r="N18" s="75">
        <v>44487</v>
      </c>
      <c r="O18" s="79">
        <v>0.60416666666666663</v>
      </c>
      <c r="Z18" s="4"/>
      <c r="AC18" s="1" t="s">
        <v>82</v>
      </c>
    </row>
    <row r="19" spans="1:35" ht="19.5" customHeight="1" thickBot="1" x14ac:dyDescent="0.3">
      <c r="A19" s="29"/>
      <c r="B19" s="10"/>
      <c r="C19" s="23" t="s">
        <v>23</v>
      </c>
      <c r="D19" s="24"/>
      <c r="E19" s="25" t="s">
        <v>1</v>
      </c>
      <c r="F19" s="26" t="s">
        <v>11</v>
      </c>
      <c r="G19" s="23"/>
      <c r="H19" s="24"/>
      <c r="I19" s="25"/>
      <c r="J19" s="26"/>
      <c r="K19" s="30" t="s">
        <v>2</v>
      </c>
      <c r="L19" s="74"/>
      <c r="M19" s="53">
        <v>23</v>
      </c>
      <c r="N19" s="75">
        <v>44488</v>
      </c>
      <c r="Z19" s="4"/>
    </row>
    <row r="20" spans="1:35" ht="19.5" customHeight="1" thickBot="1" x14ac:dyDescent="0.3">
      <c r="A20" s="29"/>
      <c r="B20" s="10"/>
      <c r="C20" s="14">
        <f>G3*1.5</f>
        <v>0</v>
      </c>
      <c r="D20" s="12"/>
      <c r="E20" s="13" t="s">
        <v>0</v>
      </c>
      <c r="F20" s="135" t="s">
        <v>27</v>
      </c>
      <c r="G20" s="135"/>
      <c r="H20" s="135"/>
      <c r="I20" s="15"/>
      <c r="J20" s="16"/>
      <c r="K20" s="30"/>
      <c r="L20" s="74"/>
      <c r="M20" s="53">
        <v>24</v>
      </c>
      <c r="N20" s="75">
        <v>44489</v>
      </c>
      <c r="O20" s="56" t="s">
        <v>64</v>
      </c>
      <c r="P20" s="121" t="s">
        <v>63</v>
      </c>
      <c r="Q20" s="121"/>
      <c r="R20" s="122"/>
      <c r="Z20" s="4"/>
    </row>
    <row r="21" spans="1:35" ht="19.5" customHeight="1" x14ac:dyDescent="0.25">
      <c r="A21" s="29"/>
      <c r="B21" s="10"/>
      <c r="C21" s="14">
        <f>G3*0.5</f>
        <v>0</v>
      </c>
      <c r="D21" s="12"/>
      <c r="E21" s="13" t="s">
        <v>0</v>
      </c>
      <c r="F21" s="50" t="s">
        <v>5</v>
      </c>
      <c r="G21" s="50"/>
      <c r="H21" s="50"/>
      <c r="I21" s="15"/>
      <c r="J21" s="16"/>
      <c r="K21" s="30"/>
      <c r="L21" s="74"/>
      <c r="M21" s="53">
        <v>25</v>
      </c>
      <c r="N21" s="75">
        <v>44490</v>
      </c>
      <c r="O21" s="57">
        <v>6</v>
      </c>
      <c r="P21" s="58"/>
      <c r="Q21" s="58" t="s">
        <v>12</v>
      </c>
      <c r="R21" s="60"/>
      <c r="S21" s="162" t="s">
        <v>86</v>
      </c>
      <c r="Z21" s="4"/>
    </row>
    <row r="22" spans="1:35" ht="19.5" customHeight="1" x14ac:dyDescent="0.25">
      <c r="A22" s="29"/>
      <c r="B22" s="10"/>
      <c r="C22" s="14">
        <f>G3*2/16</f>
        <v>0</v>
      </c>
      <c r="D22" s="12"/>
      <c r="E22" s="13" t="s">
        <v>28</v>
      </c>
      <c r="F22" s="32" t="s">
        <v>47</v>
      </c>
      <c r="G22" s="16"/>
      <c r="H22" s="16"/>
      <c r="I22" s="15"/>
      <c r="J22" s="16"/>
      <c r="K22" s="30"/>
      <c r="L22" s="74"/>
      <c r="M22" s="53">
        <v>26</v>
      </c>
      <c r="N22" s="75">
        <v>44491</v>
      </c>
      <c r="O22" s="57">
        <v>6</v>
      </c>
      <c r="P22" s="58"/>
      <c r="Q22" s="58" t="s">
        <v>40</v>
      </c>
      <c r="R22" s="60"/>
      <c r="S22" s="163" t="s">
        <v>86</v>
      </c>
      <c r="Z22" s="4"/>
    </row>
    <row r="23" spans="1:35" ht="19.5" customHeight="1" thickBot="1" x14ac:dyDescent="0.3">
      <c r="A23" s="29"/>
      <c r="B23" s="10"/>
      <c r="C23" s="14">
        <f>G3*2/16</f>
        <v>0</v>
      </c>
      <c r="D23" s="12"/>
      <c r="E23" s="13" t="s">
        <v>53</v>
      </c>
      <c r="F23" s="50" t="s">
        <v>6</v>
      </c>
      <c r="G23" s="50"/>
      <c r="H23" s="50"/>
      <c r="I23" s="15"/>
      <c r="J23" s="16"/>
      <c r="K23" s="30"/>
      <c r="L23" s="74"/>
      <c r="M23" s="53">
        <v>27</v>
      </c>
      <c r="N23" s="75">
        <v>44492</v>
      </c>
      <c r="O23" s="57">
        <v>6</v>
      </c>
      <c r="P23" s="58"/>
      <c r="Q23" s="58" t="s">
        <v>41</v>
      </c>
      <c r="R23" s="60"/>
      <c r="S23" s="164" t="s">
        <v>86</v>
      </c>
      <c r="Z23" s="4"/>
    </row>
    <row r="24" spans="1:35" ht="19.5" customHeight="1" x14ac:dyDescent="0.25">
      <c r="A24" s="29"/>
      <c r="B24" s="10"/>
      <c r="C24" s="14">
        <f>G3*8/16</f>
        <v>0</v>
      </c>
      <c r="D24" s="12"/>
      <c r="E24" s="13" t="s">
        <v>0</v>
      </c>
      <c r="F24" s="50" t="s">
        <v>10</v>
      </c>
      <c r="G24" s="50"/>
      <c r="H24" s="50"/>
      <c r="I24" s="15"/>
      <c r="J24" s="16"/>
      <c r="K24" s="30"/>
      <c r="L24" s="74"/>
      <c r="M24" s="53">
        <v>28</v>
      </c>
      <c r="N24" s="75">
        <v>44493</v>
      </c>
      <c r="O24" s="57">
        <v>8</v>
      </c>
      <c r="P24" s="58"/>
      <c r="Q24" s="60" t="s">
        <v>36</v>
      </c>
      <c r="R24" s="59"/>
      <c r="Z24" s="4"/>
    </row>
    <row r="25" spans="1:35" ht="19.5" customHeight="1" x14ac:dyDescent="0.25">
      <c r="A25" s="29"/>
      <c r="B25" s="10"/>
      <c r="C25" s="14">
        <f>G3*6.25/16</f>
        <v>0</v>
      </c>
      <c r="D25" s="12"/>
      <c r="E25" s="13" t="s">
        <v>0</v>
      </c>
      <c r="F25" s="50" t="s">
        <v>7</v>
      </c>
      <c r="G25" s="50"/>
      <c r="H25" s="50"/>
      <c r="I25" s="15"/>
      <c r="J25" s="16"/>
      <c r="K25" s="30"/>
      <c r="L25" s="74"/>
      <c r="M25" s="53">
        <v>29</v>
      </c>
      <c r="N25" s="75">
        <v>44494</v>
      </c>
      <c r="O25" s="57">
        <v>8</v>
      </c>
      <c r="P25" s="58"/>
      <c r="Q25" s="58" t="s">
        <v>37</v>
      </c>
      <c r="R25" s="59"/>
      <c r="U25" s="8"/>
      <c r="Z25" s="4"/>
      <c r="AI25" s="1" t="s">
        <v>2</v>
      </c>
    </row>
    <row r="26" spans="1:35" ht="19.5" customHeight="1" x14ac:dyDescent="0.25">
      <c r="A26" s="130"/>
      <c r="B26" s="131"/>
      <c r="C26" s="14">
        <f>G3*4.5/16</f>
        <v>0</v>
      </c>
      <c r="D26" s="12"/>
      <c r="E26" s="13" t="s">
        <v>0</v>
      </c>
      <c r="F26" s="50" t="s">
        <v>8</v>
      </c>
      <c r="G26" s="50"/>
      <c r="H26" s="50"/>
      <c r="I26" s="15"/>
      <c r="J26" s="16"/>
      <c r="K26" s="30"/>
      <c r="L26" s="74"/>
      <c r="M26" s="53">
        <v>30</v>
      </c>
      <c r="N26" s="75">
        <v>44495</v>
      </c>
      <c r="O26" s="57">
        <v>8</v>
      </c>
      <c r="P26" s="61"/>
      <c r="Q26" s="58" t="s">
        <v>38</v>
      </c>
      <c r="R26" s="59"/>
      <c r="Z26" s="4"/>
    </row>
    <row r="27" spans="1:35" ht="19.5" customHeight="1" x14ac:dyDescent="0.25">
      <c r="A27" s="29"/>
      <c r="B27" s="10"/>
      <c r="C27" s="14">
        <f>G3*4.5/16</f>
        <v>0</v>
      </c>
      <c r="D27" s="12"/>
      <c r="E27" s="13" t="s">
        <v>0</v>
      </c>
      <c r="F27" s="50" t="s">
        <v>15</v>
      </c>
      <c r="G27" s="50"/>
      <c r="H27" s="50"/>
      <c r="I27" s="15"/>
      <c r="J27" s="16"/>
      <c r="K27" s="30"/>
      <c r="L27" s="74"/>
      <c r="M27" s="53">
        <v>31</v>
      </c>
      <c r="N27" s="75">
        <v>44496</v>
      </c>
      <c r="O27" s="57">
        <v>8</v>
      </c>
      <c r="P27" s="58"/>
      <c r="Q27" s="60" t="s">
        <v>31</v>
      </c>
      <c r="R27" s="59"/>
      <c r="Z27" s="4"/>
    </row>
    <row r="28" spans="1:35" ht="19.5" customHeight="1" x14ac:dyDescent="0.25">
      <c r="A28" s="31" t="s">
        <v>2</v>
      </c>
      <c r="B28" s="34" t="s">
        <v>19</v>
      </c>
      <c r="C28" s="33"/>
      <c r="D28" s="18"/>
      <c r="E28" s="19" t="s">
        <v>0</v>
      </c>
      <c r="F28" s="20" t="s">
        <v>46</v>
      </c>
      <c r="G28" s="20"/>
      <c r="H28" s="20"/>
      <c r="I28" s="21">
        <v>8.5</v>
      </c>
      <c r="J28" s="22">
        <f>I28*C28</f>
        <v>0</v>
      </c>
      <c r="K28" s="30"/>
      <c r="L28" s="74"/>
      <c r="M28" s="53">
        <v>32</v>
      </c>
      <c r="N28" s="75">
        <v>44497</v>
      </c>
      <c r="O28" s="57">
        <v>8</v>
      </c>
      <c r="P28" s="58"/>
      <c r="Q28" s="60" t="s">
        <v>32</v>
      </c>
      <c r="R28" s="59"/>
      <c r="Z28" s="4"/>
    </row>
    <row r="29" spans="1:35" ht="19.5" customHeight="1" x14ac:dyDescent="0.25">
      <c r="A29" s="29"/>
      <c r="B29" s="10"/>
      <c r="C29" s="14">
        <f>2*G3</f>
        <v>0</v>
      </c>
      <c r="D29" s="12"/>
      <c r="E29" s="13" t="s">
        <v>62</v>
      </c>
      <c r="F29" s="50" t="s">
        <v>9</v>
      </c>
      <c r="G29" s="50"/>
      <c r="H29" s="50" t="s">
        <v>2</v>
      </c>
      <c r="I29" s="15"/>
      <c r="J29" s="16"/>
      <c r="K29" s="30"/>
      <c r="L29" s="74"/>
      <c r="M29" s="53">
        <v>33</v>
      </c>
      <c r="N29" s="75">
        <v>44498</v>
      </c>
      <c r="O29" s="62" t="s">
        <v>44</v>
      </c>
      <c r="P29" s="58"/>
      <c r="Q29" s="58" t="s">
        <v>43</v>
      </c>
      <c r="R29" s="59"/>
      <c r="V29" s="1" t="s">
        <v>68</v>
      </c>
      <c r="Z29" s="4"/>
    </row>
    <row r="30" spans="1:35" ht="19.5" customHeight="1" x14ac:dyDescent="0.25">
      <c r="A30" s="29"/>
      <c r="B30" s="10"/>
      <c r="C30" s="91">
        <f>IF($G$3&lt;8,1,(IF($G$3&lt;16,2,(IF($G$3&gt;1,4,0)))))</f>
        <v>1</v>
      </c>
      <c r="D30" s="37"/>
      <c r="E30" s="17">
        <f>G3</f>
        <v>0</v>
      </c>
      <c r="F30" s="32" t="s">
        <v>42</v>
      </c>
      <c r="G30" s="15"/>
      <c r="H30" s="16"/>
      <c r="I30" s="15"/>
      <c r="J30" s="16"/>
      <c r="K30" s="30"/>
      <c r="L30" s="74"/>
      <c r="M30" s="53">
        <v>34</v>
      </c>
      <c r="N30" s="75">
        <v>44499</v>
      </c>
      <c r="O30" s="57">
        <v>16</v>
      </c>
      <c r="P30" s="58"/>
      <c r="Q30" s="60" t="s">
        <v>33</v>
      </c>
      <c r="R30" s="59"/>
      <c r="Z30" s="4"/>
    </row>
    <row r="31" spans="1:35" ht="24" customHeight="1" x14ac:dyDescent="0.25">
      <c r="A31" s="29"/>
      <c r="B31" s="10"/>
      <c r="C31" s="161"/>
      <c r="D31" s="161"/>
      <c r="E31" s="161"/>
      <c r="F31" s="161"/>
      <c r="G31" s="161"/>
      <c r="H31" s="161"/>
      <c r="I31" s="161"/>
      <c r="J31" s="161"/>
      <c r="K31" s="30"/>
      <c r="L31" s="74"/>
      <c r="M31" s="54">
        <v>35</v>
      </c>
      <c r="N31" s="75">
        <v>44500</v>
      </c>
      <c r="O31" s="57">
        <v>16</v>
      </c>
      <c r="P31" s="58"/>
      <c r="Q31" s="60" t="s">
        <v>34</v>
      </c>
      <c r="R31" s="59"/>
      <c r="Z31" s="4"/>
    </row>
    <row r="32" spans="1:35" s="35" customFormat="1" ht="27.75" customHeight="1" x14ac:dyDescent="0.25">
      <c r="A32" s="29"/>
      <c r="B32" s="160" t="s">
        <v>85</v>
      </c>
      <c r="C32" s="160"/>
      <c r="D32" s="160"/>
      <c r="E32" s="160"/>
      <c r="F32" s="160"/>
      <c r="G32" s="160"/>
      <c r="H32" s="160"/>
      <c r="I32" s="160"/>
      <c r="J32" s="160"/>
      <c r="K32" s="30"/>
      <c r="L32" s="74"/>
      <c r="M32" s="53">
        <v>36</v>
      </c>
      <c r="N32" s="75">
        <v>44501</v>
      </c>
      <c r="O32" s="57">
        <v>16</v>
      </c>
      <c r="P32" s="58"/>
      <c r="Q32" s="60" t="s">
        <v>35</v>
      </c>
      <c r="R32" s="59"/>
    </row>
    <row r="33" spans="1:19" s="4" customFormat="1" ht="17.45" customHeight="1" thickBot="1" x14ac:dyDescent="0.3">
      <c r="A33" s="106" t="s">
        <v>54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8"/>
      <c r="L33" s="74"/>
      <c r="M33" s="54">
        <v>37</v>
      </c>
      <c r="N33" s="75">
        <v>44502</v>
      </c>
      <c r="O33" s="63" t="s">
        <v>45</v>
      </c>
      <c r="P33" s="64"/>
      <c r="Q33" s="64" t="s">
        <v>39</v>
      </c>
      <c r="R33" s="65"/>
    </row>
    <row r="34" spans="1:19" ht="17.45" customHeight="1" x14ac:dyDescent="0.25">
      <c r="A34" s="80"/>
      <c r="B34" s="10"/>
      <c r="C34" s="36"/>
      <c r="D34" s="6"/>
      <c r="E34" s="3"/>
      <c r="F34" s="2"/>
      <c r="G34" s="7"/>
      <c r="H34" s="2"/>
      <c r="I34" s="2"/>
      <c r="J34" s="2"/>
      <c r="K34" s="2"/>
      <c r="L34" s="74"/>
      <c r="M34" s="53">
        <v>38</v>
      </c>
      <c r="N34" s="75">
        <v>44503</v>
      </c>
      <c r="O34" s="66"/>
      <c r="P34" s="67"/>
      <c r="Q34" s="68" t="s">
        <v>42</v>
      </c>
      <c r="R34" s="69"/>
      <c r="S34" s="58" t="s">
        <v>81</v>
      </c>
    </row>
    <row r="35" spans="1:19" ht="17.4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54">
        <v>39</v>
      </c>
      <c r="N35" s="75">
        <v>44504</v>
      </c>
      <c r="O35" s="57">
        <v>8</v>
      </c>
      <c r="P35" s="58"/>
      <c r="Q35" s="70" t="str">
        <f>IF($C$30=2,"2 Pumpkin CheeseCakes",IF($C$30=4,"Scroll Down",""))</f>
        <v/>
      </c>
      <c r="R35" s="59"/>
      <c r="S35" s="58" t="s">
        <v>76</v>
      </c>
    </row>
    <row r="36" spans="1:19" ht="17.45" customHeight="1" x14ac:dyDescent="0.3">
      <c r="A36" s="74"/>
      <c r="B36" s="74"/>
      <c r="C36" s="82"/>
      <c r="D36" s="74"/>
      <c r="E36" s="74"/>
      <c r="F36" s="74"/>
      <c r="G36" s="74"/>
      <c r="H36" s="74"/>
      <c r="I36" s="74"/>
      <c r="J36" s="74"/>
      <c r="K36" s="74"/>
      <c r="L36" s="74"/>
      <c r="M36" s="53">
        <v>40</v>
      </c>
      <c r="N36" s="75">
        <v>44505</v>
      </c>
      <c r="O36" s="57">
        <v>8</v>
      </c>
      <c r="P36" s="58"/>
      <c r="Q36" s="70" t="str">
        <f>IF($C$30=2,"2 Vanilla CheeseCakes",IF($C$30=4,"Scroll Down",""))</f>
        <v/>
      </c>
      <c r="R36" s="59"/>
      <c r="S36" s="58" t="s">
        <v>80</v>
      </c>
    </row>
    <row r="37" spans="1:19" ht="17.45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54">
        <v>41</v>
      </c>
      <c r="N37" s="75">
        <v>44506</v>
      </c>
      <c r="O37" s="57">
        <v>8</v>
      </c>
      <c r="P37" s="58"/>
      <c r="Q37" s="70" t="str">
        <f>IF($C$30=2,"Pumpkin And Vanilla CheeseCakes",IF($C$30=4,"Scroll Down",""))</f>
        <v/>
      </c>
      <c r="R37" s="59"/>
      <c r="S37" s="58" t="s">
        <v>77</v>
      </c>
    </row>
    <row r="38" spans="1:19" ht="17.45" customHeight="1" x14ac:dyDescent="0.3">
      <c r="A38" s="74"/>
      <c r="B38" s="74"/>
      <c r="C38" s="123"/>
      <c r="D38" s="123"/>
      <c r="E38" s="123"/>
      <c r="F38" s="123"/>
      <c r="G38" s="74"/>
      <c r="H38" s="74"/>
      <c r="I38" s="74"/>
      <c r="J38" s="74"/>
      <c r="K38" s="74"/>
      <c r="L38" s="74"/>
      <c r="M38" s="53">
        <v>42</v>
      </c>
      <c r="N38" s="75">
        <v>44507</v>
      </c>
      <c r="O38" s="57">
        <v>8</v>
      </c>
      <c r="P38" s="58"/>
      <c r="Q38" s="70" t="str">
        <f>IF($C$30=2,"Pumpkin CheeseCake &amp; Apple Pie",IF($C$30=4,"Scroll Down",""))</f>
        <v/>
      </c>
      <c r="R38" s="59"/>
      <c r="S38" s="58" t="s">
        <v>78</v>
      </c>
    </row>
    <row r="39" spans="1:19" ht="17.4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54">
        <v>43</v>
      </c>
      <c r="N39" s="75">
        <v>44508</v>
      </c>
      <c r="O39" s="57">
        <v>8</v>
      </c>
      <c r="P39" s="58"/>
      <c r="Q39" s="70" t="str">
        <f>IF($C$30=2,"Vanilla CheeseCake &amp; Apple Pie",IF($C$30=4,"Scroll Down",""))</f>
        <v/>
      </c>
      <c r="R39" s="59"/>
      <c r="S39" s="58" t="s">
        <v>79</v>
      </c>
    </row>
    <row r="40" spans="1:19" ht="17.4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53">
        <v>44</v>
      </c>
      <c r="N40" s="75">
        <v>44509</v>
      </c>
      <c r="O40" s="57">
        <v>16</v>
      </c>
      <c r="P40" s="58"/>
      <c r="Q40" s="70" t="str">
        <f>IF($C$30=4,"2 Pumpkin &amp; 2 Apple Pies","")</f>
        <v/>
      </c>
      <c r="R40" s="59"/>
      <c r="S40" s="58" t="s">
        <v>73</v>
      </c>
    </row>
    <row r="41" spans="1:19" ht="17.4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54">
        <v>45</v>
      </c>
      <c r="N41" s="75">
        <v>44510</v>
      </c>
      <c r="O41" s="57">
        <v>16</v>
      </c>
      <c r="P41" s="58"/>
      <c r="Q41" s="70" t="str">
        <f>IF($C$30=4," 2 Vanilla &amp; 2 Apple Pies","")</f>
        <v/>
      </c>
      <c r="R41" s="59"/>
      <c r="S41" s="58" t="s">
        <v>74</v>
      </c>
    </row>
    <row r="42" spans="1:19" ht="17.45" customHeight="1" thickBot="1" x14ac:dyDescent="0.3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53">
        <v>46</v>
      </c>
      <c r="N42" s="75">
        <v>44511</v>
      </c>
      <c r="O42" s="71">
        <v>16</v>
      </c>
      <c r="P42" s="64"/>
      <c r="Q42" s="72" t="str">
        <f>IF($C$30=4,"1 Pumpkin/1 Vanilla &amp; 2 Apple Pies","")</f>
        <v/>
      </c>
      <c r="R42" s="65"/>
      <c r="S42" s="58" t="s">
        <v>75</v>
      </c>
    </row>
    <row r="43" spans="1:19" ht="17.45" customHeight="1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4">
        <v>47</v>
      </c>
      <c r="N43" s="75">
        <v>44512</v>
      </c>
    </row>
    <row r="44" spans="1:19" ht="17.4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53">
        <v>48</v>
      </c>
      <c r="N44" s="75">
        <v>44513</v>
      </c>
    </row>
    <row r="45" spans="1:19" ht="17.4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54">
        <v>49</v>
      </c>
      <c r="N45" s="75">
        <v>44514</v>
      </c>
    </row>
    <row r="46" spans="1:19" ht="17.45" customHeight="1" thickBot="1" x14ac:dyDescent="0.3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55">
        <v>50</v>
      </c>
      <c r="N46" s="75">
        <v>44515</v>
      </c>
    </row>
    <row r="47" spans="1:19" ht="17.45" customHeight="1" thickBot="1" x14ac:dyDescent="0.3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N47" s="75">
        <v>44516</v>
      </c>
      <c r="O47" s="165" t="s">
        <v>87</v>
      </c>
      <c r="P47" s="166"/>
      <c r="Q47" s="166"/>
      <c r="R47" s="167"/>
    </row>
    <row r="48" spans="1:19" ht="22.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N48" s="75">
        <v>44517</v>
      </c>
      <c r="O48" s="66"/>
      <c r="P48" s="67"/>
      <c r="Q48" s="68" t="s">
        <v>42</v>
      </c>
      <c r="R48" s="69"/>
      <c r="S48" s="58" t="s">
        <v>81</v>
      </c>
    </row>
    <row r="49" spans="1:19" ht="22.5" customHeight="1" thickBot="1" x14ac:dyDescent="0.3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N49" s="81">
        <v>44518</v>
      </c>
      <c r="O49" s="57">
        <v>6</v>
      </c>
      <c r="P49" s="58"/>
      <c r="Q49" s="70" t="str">
        <f>IF($C$30=1,"Pumpkin CheeseCake","Scroll Down")</f>
        <v>Pumpkin CheeseCake</v>
      </c>
      <c r="R49" s="59"/>
      <c r="S49" s="58" t="s">
        <v>70</v>
      </c>
    </row>
    <row r="50" spans="1:19" ht="22.5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O50" s="57">
        <v>6</v>
      </c>
      <c r="P50" s="58"/>
      <c r="Q50" s="70" t="str">
        <f>IF($C$30=1,"Vanilla CheeseCake","Scroll Down")</f>
        <v>Vanilla CheeseCake</v>
      </c>
      <c r="R50" s="59"/>
      <c r="S50" s="58" t="s">
        <v>71</v>
      </c>
    </row>
    <row r="51" spans="1:19" ht="22.5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O51" s="57">
        <v>6</v>
      </c>
      <c r="P51" s="58"/>
      <c r="Q51" s="70" t="str">
        <f>IF($C$30=1,"Apple Pie","Scroll Down")</f>
        <v>Apple Pie</v>
      </c>
      <c r="R51" s="59"/>
      <c r="S51" s="58" t="s">
        <v>72</v>
      </c>
    </row>
    <row r="52" spans="1:19" ht="22.5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O52" s="57">
        <v>8</v>
      </c>
      <c r="P52" s="58"/>
      <c r="Q52" s="70" t="str">
        <f>IF($C$30=2,"2 Pumpkin CheeseCakes",IF($C$30=4,"Scroll Down",""))</f>
        <v/>
      </c>
      <c r="R52" s="59"/>
      <c r="S52" s="58" t="s">
        <v>76</v>
      </c>
    </row>
    <row r="53" spans="1:19" ht="22.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O53" s="57">
        <v>8</v>
      </c>
      <c r="P53" s="58"/>
      <c r="Q53" s="70" t="str">
        <f>IF($C$30=2,"2 Vanilla CheeseCakes",IF($C$30=4,"Scroll Down",""))</f>
        <v/>
      </c>
      <c r="R53" s="59"/>
      <c r="S53" s="58" t="s">
        <v>80</v>
      </c>
    </row>
    <row r="54" spans="1:19" ht="22.5" customHeight="1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O54" s="57">
        <v>8</v>
      </c>
      <c r="P54" s="58"/>
      <c r="Q54" s="70" t="str">
        <f>IF($C$30=2,"Pumpkin And Vanilla CheeseCakes",IF($C$30=4,"Scroll Down",""))</f>
        <v/>
      </c>
      <c r="R54" s="59"/>
      <c r="S54" s="58" t="s">
        <v>77</v>
      </c>
    </row>
    <row r="55" spans="1:19" ht="22.5" customHeight="1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O55" s="57">
        <v>8</v>
      </c>
      <c r="P55" s="58"/>
      <c r="Q55" s="70" t="str">
        <f>IF($C$30=2,"Pumpkin CheeseCake &amp; Apple Pie",IF($C$30=4,"Scroll Down",""))</f>
        <v/>
      </c>
      <c r="R55" s="59"/>
      <c r="S55" s="58" t="s">
        <v>78</v>
      </c>
    </row>
    <row r="56" spans="1:19" ht="22.5" customHeight="1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O56" s="57">
        <v>8</v>
      </c>
      <c r="P56" s="58"/>
      <c r="Q56" s="70" t="str">
        <f>IF($C$30=2,"Vanilla CheeseCake &amp; Apple Pie",IF($C$30=4,"Scroll Down",""))</f>
        <v/>
      </c>
      <c r="R56" s="59"/>
      <c r="S56" s="58" t="s">
        <v>79</v>
      </c>
    </row>
    <row r="57" spans="1:19" ht="22.5" customHeight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O57" s="57">
        <v>16</v>
      </c>
      <c r="P57" s="58"/>
      <c r="Q57" s="70" t="str">
        <f>IF($C$30=4,"2 Pumpkin &amp; 2 Apple Pies","")</f>
        <v/>
      </c>
      <c r="R57" s="59"/>
      <c r="S57" s="58" t="s">
        <v>73</v>
      </c>
    </row>
    <row r="58" spans="1:19" ht="22.5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O58" s="57">
        <v>16</v>
      </c>
      <c r="P58" s="58"/>
      <c r="Q58" s="70" t="str">
        <f>IF($C$30=4," 2 Vanilla &amp; 2 Apple Pies","")</f>
        <v/>
      </c>
      <c r="R58" s="59"/>
      <c r="S58" s="58" t="s">
        <v>74</v>
      </c>
    </row>
    <row r="59" spans="1:19" ht="22.5" customHeight="1" thickBot="1" x14ac:dyDescent="0.3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O59" s="71">
        <v>16</v>
      </c>
      <c r="P59" s="64"/>
      <c r="Q59" s="72" t="str">
        <f>IF($C$30=4,"1 Pumpkin/1 Vanilla &amp; 2 Apple Pies","")</f>
        <v/>
      </c>
      <c r="R59" s="65"/>
      <c r="S59" s="58" t="s">
        <v>75</v>
      </c>
    </row>
    <row r="60" spans="1:19" ht="22.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9" ht="22.5" customHeigh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9" ht="22.5" customHeight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9" ht="22.5" customHeight="1" x14ac:dyDescent="0.25">
      <c r="L63" s="74"/>
    </row>
    <row r="64" spans="1:19" ht="22.5" customHeight="1" x14ac:dyDescent="0.25">
      <c r="L64" s="74"/>
    </row>
  </sheetData>
  <sheetProtection password="DFD1" sheet="1" objects="1" scenarios="1" selectLockedCells="1"/>
  <dataConsolidate/>
  <mergeCells count="30">
    <mergeCell ref="C38:F38"/>
    <mergeCell ref="E11:K11"/>
    <mergeCell ref="A1:D1"/>
    <mergeCell ref="A26:B26"/>
    <mergeCell ref="A14:K14"/>
    <mergeCell ref="A13:K13"/>
    <mergeCell ref="F20:H20"/>
    <mergeCell ref="A12:K12"/>
    <mergeCell ref="A15:K15"/>
    <mergeCell ref="A16:K17"/>
    <mergeCell ref="E1:K1"/>
    <mergeCell ref="A2:B2"/>
    <mergeCell ref="A3:B3"/>
    <mergeCell ref="E2:F2"/>
    <mergeCell ref="F10:K10"/>
    <mergeCell ref="Q2:Q3"/>
    <mergeCell ref="N2:N3"/>
    <mergeCell ref="O2:O3"/>
    <mergeCell ref="A33:K33"/>
    <mergeCell ref="F4:I4"/>
    <mergeCell ref="F5:I5"/>
    <mergeCell ref="F6:I6"/>
    <mergeCell ref="F7:I7"/>
    <mergeCell ref="F8:I8"/>
    <mergeCell ref="B32:J32"/>
    <mergeCell ref="A4:D11"/>
    <mergeCell ref="P2:P3"/>
    <mergeCell ref="P20:R20"/>
    <mergeCell ref="M2:M3"/>
    <mergeCell ref="F9:I9"/>
  </mergeCells>
  <dataValidations xWindow="486" yWindow="280" count="6">
    <dataValidation type="list" allowBlank="1" showInputMessage="1" showErrorMessage="1" promptTitle="Date Ordered" prompt="Please select date of order" sqref="C3">
      <formula1>$N$4:$N$49</formula1>
    </dataValidation>
    <dataValidation type="list" allowBlank="1" showInputMessage="1" showErrorMessage="1" errorTitle="Pick up time error message" error="Please select from the pick up time pull down menu" promptTitle="P/U Time" prompt="Please select from the following available pick up times." sqref="I3">
      <formula1>$O$4:$O$18</formula1>
    </dataValidation>
    <dataValidation type="list" allowBlank="1" showInputMessage="1" showErrorMessage="1" error="Enter number of Lbs. between 0 &amp; 10_x000a_" prompt="Enter number of Lbs. between 0 &amp; 10_x000a_" sqref="C28">
      <formula1>$P$4:$P$14</formula1>
    </dataValidation>
    <dataValidation type="list" allowBlank="1" showInputMessage="1" showErrorMessage="1" errorTitle="Gravy  " error="Gravy - Regular or Low Salt" promptTitle="Gravy - Regular or Low Salt" prompt="Choose either Regular or Low Salt" sqref="F22">
      <formula1>$Q$4:$Q$5</formula1>
    </dataValidation>
    <dataValidation type="list" allowBlank="1" showInputMessage="1" showErrorMessage="1" errorTitle="Guest count error" error="Please select from 6 to 50 guests" promptTitle="Guest count" prompt="Family package available for 8 to 50 guests." sqref="G3">
      <formula1>$M$4:$M$46</formula1>
    </dataValidation>
    <dataValidation type="list" allowBlank="1" showInputMessage="1" showErrorMessage="1" errorTitle="Select Pumpkin or Vanilla" error="Choose only Pumpkin or Vanilla" promptTitle="CheeseCake" prompt="1 CheeseCake &amp; 1 Apple Pie for 8 to 15 Guests._x000a_      Scroll down_x000a_2 CheeseCakes &amp; 2 Apple Pies for 16 Guests or more." sqref="F30">
      <formula1>$Q$35:$Q$42</formula1>
    </dataValidation>
  </dataValidations>
  <printOptions horizontalCentered="1" verticalCentered="1"/>
  <pageMargins left="0.2" right="0" top="0.2" bottom="0.2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la carte</vt:lpstr>
      <vt:lpstr>'a la carte'!Print_Area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Maddalena</dc:creator>
  <cp:lastModifiedBy>nlane</cp:lastModifiedBy>
  <cp:lastPrinted>2021-10-14T17:28:03Z</cp:lastPrinted>
  <dcterms:created xsi:type="dcterms:W3CDTF">2019-09-18T13:51:05Z</dcterms:created>
  <dcterms:modified xsi:type="dcterms:W3CDTF">2021-10-14T17:28:33Z</dcterms:modified>
</cp:coreProperties>
</file>