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a la carte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2" l="1"/>
  <c r="N57" i="2" l="1"/>
  <c r="N61" i="2"/>
  <c r="R64" i="2"/>
  <c r="N60" i="2"/>
  <c r="N56" i="2"/>
  <c r="N59" i="2"/>
  <c r="N55" i="2"/>
  <c r="N58" i="2"/>
  <c r="N54" i="2"/>
  <c r="Q25" i="2"/>
  <c r="L51" i="2"/>
  <c r="E30" i="2"/>
  <c r="N62" i="2" l="1"/>
  <c r="N63" i="2"/>
  <c r="N64" i="2"/>
  <c r="Q23" i="2"/>
  <c r="Q27" i="2"/>
  <c r="Q26" i="2"/>
  <c r="Q28" i="2"/>
  <c r="Q22" i="2"/>
  <c r="Q24" i="2"/>
  <c r="W25" i="2"/>
  <c r="H3" i="2"/>
  <c r="C27" i="2"/>
  <c r="C26" i="2"/>
  <c r="C21" i="2"/>
  <c r="C20" i="2"/>
  <c r="J28" i="2" l="1"/>
  <c r="K4" i="2" s="1"/>
  <c r="C23" i="2" l="1"/>
  <c r="C29" i="2" l="1"/>
  <c r="C25" i="2"/>
  <c r="C24" i="2"/>
  <c r="C22" i="2"/>
  <c r="V5" i="3"/>
  <c r="U5" i="3"/>
  <c r="T5" i="3"/>
  <c r="R5" i="3"/>
  <c r="Q5" i="3"/>
  <c r="P5" i="3"/>
  <c r="O5" i="3"/>
  <c r="M5" i="3"/>
  <c r="K5" i="3"/>
  <c r="H5" i="3"/>
  <c r="K3" i="2"/>
  <c r="K6" i="2" s="1"/>
  <c r="K7" i="2" l="1"/>
  <c r="K8" i="2" s="1"/>
</calcChain>
</file>

<file path=xl/comments1.xml><?xml version="1.0" encoding="utf-8"?>
<comments xmlns="http://schemas.openxmlformats.org/spreadsheetml/2006/main">
  <authors>
    <author>Janet Maddalena</author>
  </authors>
  <commentList>
    <comment ref="AI3" authorId="0">
      <text>
        <r>
          <rPr>
            <b/>
            <sz val="9"/>
            <color indexed="81"/>
            <rFont val="Tahoma"/>
            <family val="2"/>
          </rPr>
          <t>Janet Maddalena: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<sst xmlns="http://schemas.openxmlformats.org/spreadsheetml/2006/main" count="160" uniqueCount="118">
  <si>
    <t>Deposit</t>
  </si>
  <si>
    <t>Lb</t>
  </si>
  <si>
    <t>Pint</t>
  </si>
  <si>
    <t>Unit</t>
  </si>
  <si>
    <t>email</t>
  </si>
  <si>
    <t>#</t>
  </si>
  <si>
    <t>$</t>
  </si>
  <si>
    <t>P/U Time</t>
  </si>
  <si>
    <t>Balance</t>
  </si>
  <si>
    <t>Name</t>
  </si>
  <si>
    <t>/person</t>
  </si>
  <si>
    <t>Due</t>
  </si>
  <si>
    <t>Tax</t>
  </si>
  <si>
    <t xml:space="preserve"> </t>
  </si>
  <si>
    <t>add' chg</t>
  </si>
  <si>
    <t>SUB TL</t>
  </si>
  <si>
    <t>BAL DUE</t>
  </si>
  <si>
    <t xml:space="preserve">Sweet Bread Stuffing </t>
  </si>
  <si>
    <t xml:space="preserve">Cranberry Sauce </t>
  </si>
  <si>
    <t>Sweet Potato Casserole</t>
  </si>
  <si>
    <t>Buttered Sweet Corn</t>
  </si>
  <si>
    <t xml:space="preserve">Fresh Dinner Rolls </t>
  </si>
  <si>
    <t>Mashed Potatoes</t>
  </si>
  <si>
    <t>Family Dinner Package</t>
  </si>
  <si>
    <t>1.50 lb./pers</t>
  </si>
  <si>
    <t>8 Oz</t>
  </si>
  <si>
    <t xml:space="preserve">4 oz  </t>
  </si>
  <si>
    <t xml:space="preserve"> 1 pt /8 ppl</t>
  </si>
  <si>
    <t xml:space="preserve">8 Oz </t>
  </si>
  <si>
    <t>6.25 Oz</t>
  </si>
  <si>
    <t xml:space="preserve">4.5 Oz.  </t>
  </si>
  <si>
    <t xml:space="preserve">2 per </t>
  </si>
  <si>
    <t xml:space="preserve"> 3.20/per</t>
  </si>
  <si>
    <t>4.8 oz /</t>
  </si>
  <si>
    <t>per person</t>
  </si>
  <si>
    <t>2 oz/per</t>
  </si>
  <si>
    <t>Pumpkin</t>
  </si>
  <si>
    <t>Plain</t>
  </si>
  <si>
    <t>person</t>
  </si>
  <si>
    <t>Turkey</t>
  </si>
  <si>
    <t>Breast</t>
  </si>
  <si>
    <t>Stuffing</t>
  </si>
  <si>
    <t>Gravy</t>
  </si>
  <si>
    <t>Cranberry</t>
  </si>
  <si>
    <t xml:space="preserve">Mashed  </t>
  </si>
  <si>
    <t xml:space="preserve">Sweet </t>
  </si>
  <si>
    <t>Green</t>
  </si>
  <si>
    <t>Corn</t>
  </si>
  <si>
    <t>Carrots</t>
  </si>
  <si>
    <t>Rolls</t>
  </si>
  <si>
    <t>Apple</t>
  </si>
  <si>
    <t>low salt</t>
  </si>
  <si>
    <t>Sauce</t>
  </si>
  <si>
    <t>Potatoes</t>
  </si>
  <si>
    <t>Bean</t>
  </si>
  <si>
    <t>ChsCake</t>
  </si>
  <si>
    <t>Pie</t>
  </si>
  <si>
    <t>x</t>
  </si>
  <si>
    <t>Soltesz, Kenneth</t>
  </si>
  <si>
    <t xml:space="preserve"> 2/ea</t>
  </si>
  <si>
    <t>Date Ordered</t>
  </si>
  <si>
    <t>www.maddalenascatering.com</t>
  </si>
  <si>
    <t>Balance Due</t>
  </si>
  <si>
    <t>Glazed baby Carrots</t>
  </si>
  <si>
    <t>Gravy Regular</t>
  </si>
  <si>
    <t>Gravy Low Salt</t>
  </si>
  <si>
    <t>Cell Ph</t>
  </si>
  <si>
    <r>
      <t>Select the *</t>
    </r>
    <r>
      <rPr>
        <b/>
        <sz val="12"/>
        <color rgb="FF222222"/>
        <rFont val="Arial"/>
        <family val="2"/>
      </rPr>
      <t>Data</t>
    </r>
    <r>
      <rPr>
        <sz val="12"/>
        <color rgb="FF222222"/>
        <rFont val="Arial"/>
        <family val="2"/>
      </rPr>
      <t>* menu, and then click on *</t>
    </r>
    <r>
      <rPr>
        <b/>
        <sz val="12"/>
        <color rgb="FF222222"/>
        <rFont val="Arial"/>
        <family val="2"/>
      </rPr>
      <t>Validation</t>
    </r>
    <r>
      <rPr>
        <sz val="12"/>
        <color rgb="FF222222"/>
        <rFont val="Arial"/>
        <family val="2"/>
      </rPr>
      <t>…* (or the *</t>
    </r>
    <r>
      <rPr>
        <b/>
        <sz val="12"/>
        <color rgb="FF222222"/>
        <rFont val="Arial"/>
        <family val="2"/>
      </rPr>
      <t>Data Validation</t>
    </r>
    <r>
      <rPr>
        <sz val="12"/>
        <color rgb="FF222222"/>
        <rFont val="Arial"/>
        <family val="2"/>
      </rPr>
      <t>* button) A *</t>
    </r>
    <r>
      <rPr>
        <b/>
        <sz val="12"/>
        <color rgb="FF222222"/>
        <rFont val="Arial"/>
        <family val="2"/>
      </rPr>
      <t>Data Validation</t>
    </r>
    <r>
      <rPr>
        <sz val="12"/>
        <color rgb="FF222222"/>
        <rFont val="Arial"/>
        <family val="2"/>
      </rPr>
      <t>* window should appear (shown above) On the default *Settings* view you should be able to </t>
    </r>
    <r>
      <rPr>
        <b/>
        <sz val="12"/>
        <color rgb="FF222222"/>
        <rFont val="Arial"/>
        <family val="2"/>
      </rPr>
      <t>see</t>
    </r>
    <r>
      <rPr>
        <sz val="12"/>
        <color rgb="FF222222"/>
        <rFont val="Arial"/>
        <family val="2"/>
      </rPr>
      <t> the </t>
    </r>
    <r>
      <rPr>
        <b/>
        <sz val="12"/>
        <color rgb="FF222222"/>
        <rFont val="Arial"/>
        <family val="2"/>
      </rPr>
      <t>Validation</t>
    </r>
    <r>
      <rPr>
        <sz val="12"/>
        <color rgb="FF222222"/>
        <rFont val="Arial"/>
        <family val="2"/>
      </rPr>
      <t> criteria. The third box on that view is *Source:*.</t>
    </r>
    <r>
      <rPr>
        <sz val="9"/>
        <color rgb="FF70757A"/>
        <rFont val="Arial"/>
        <family val="2"/>
      </rPr>
      <t>May 15, 2018</t>
    </r>
  </si>
  <si>
    <t xml:space="preserve">      </t>
  </si>
  <si>
    <t xml:space="preserve">optional </t>
  </si>
  <si>
    <t>Thanksgiving Family Package</t>
  </si>
  <si>
    <t>home ph</t>
  </si>
  <si>
    <t>Sales Tax</t>
  </si>
  <si>
    <t>Order #</t>
  </si>
  <si>
    <t>QB Inv</t>
  </si>
  <si>
    <t xml:space="preserve">Questions:      </t>
  </si>
  <si>
    <t xml:space="preserve">Qty </t>
  </si>
  <si>
    <t>price</t>
  </si>
  <si>
    <t># People</t>
  </si>
  <si>
    <t>green beans</t>
  </si>
  <si>
    <t xml:space="preserve">                                415 Rt 31 North Ringoes, NJ 0855         609-466-7510         www.maddalenascatering.com</t>
  </si>
  <si>
    <t>The Qty reflects the weight of each item you will receive with your order.  Numbers are based on the # of people above.</t>
  </si>
  <si>
    <r>
      <t xml:space="preserve">Roasted Whole Turkey(s) </t>
    </r>
    <r>
      <rPr>
        <b/>
        <sz val="10"/>
        <rFont val="Arial Narrow"/>
        <family val="2"/>
      </rPr>
      <t>"Hot"</t>
    </r>
  </si>
  <si>
    <t>Please fill out this interactive order form - Save and email t:o: Turkey.Dinnner@MaddalenasCatering.com</t>
  </si>
  <si>
    <t>Qt</t>
  </si>
  <si>
    <t>Reg or Low Salt Gravy</t>
  </si>
  <si>
    <t xml:space="preserve">Gravy "Reg or Low Salt" </t>
  </si>
  <si>
    <t>Choose        P/U Time</t>
  </si>
  <si>
    <t>Name First, Last</t>
  </si>
  <si>
    <t>Address</t>
  </si>
  <si>
    <t>city, state, zip</t>
  </si>
  <si>
    <t>Directions:  Use tab to move through this  order form &amp; press orange cells to choose from drop down menu options</t>
  </si>
  <si>
    <t>CHOOSE HERE - Flavor CheeseCake</t>
  </si>
  <si>
    <t>You will be sent an invoice within 72 hours, please follow the promps &amp; make your $50.deposit by ACH, Credit  or Debit Card.</t>
  </si>
  <si>
    <t>Pumpkin CheeseCake &amp; Apple Pie</t>
  </si>
  <si>
    <t>Vanilla CheeseCake &amp; Apple Pie</t>
  </si>
  <si>
    <t>2 Pumpkin &amp; 2 Apple Pies</t>
  </si>
  <si>
    <t>2 Vanilla &amp; 2 Apple Pies</t>
  </si>
  <si>
    <t>1 Pumpkin/1 Vanilla &amp; 2 Apple Pies</t>
  </si>
  <si>
    <t xml:space="preserve">CHOOSE DESSERT </t>
  </si>
  <si>
    <t>Pumpkin And Vanilla CheeseCake</t>
  </si>
  <si>
    <t>2 Pumpkin CheeseCakes</t>
  </si>
  <si>
    <t>2 Vanilla CheeseCakes</t>
  </si>
  <si>
    <t>4 Apple Pies</t>
  </si>
  <si>
    <t>Vanilla</t>
  </si>
  <si>
    <t>Apple Pie</t>
  </si>
  <si>
    <t>this is the formula for c30</t>
  </si>
  <si>
    <t xml:space="preserve">SCROLL DOWN CHOOSE DESSERT </t>
  </si>
  <si>
    <t>1 Apple Pies</t>
  </si>
  <si>
    <t>REMOVE 8</t>
  </si>
  <si>
    <t>REMOVE 16</t>
  </si>
  <si>
    <t>Orders placed after 11/1/20</t>
  </si>
  <si>
    <t xml:space="preserve"> $35.99 / person</t>
  </si>
  <si>
    <t>$34.99  / person</t>
  </si>
  <si>
    <r>
      <rPr>
        <b/>
        <sz val="12"/>
        <color rgb="FFFF0000"/>
        <rFont val="Arial Narrow"/>
        <family val="2"/>
      </rPr>
      <t>$AVE $</t>
    </r>
    <r>
      <rPr>
        <sz val="12"/>
        <color rgb="FFFF0000"/>
        <rFont val="Arial Narrow"/>
        <family val="2"/>
      </rPr>
      <t xml:space="preserve">  ORDER EARLY</t>
    </r>
  </si>
  <si>
    <t>$AVE $ Order by 10/31/20</t>
  </si>
  <si>
    <t>Absolutely NO CHANGES AFTER NOVEMBER 20</t>
  </si>
  <si>
    <r>
      <rPr>
        <i/>
        <sz val="10"/>
        <rFont val="Arial Narrow"/>
        <family val="2"/>
      </rPr>
      <t>Green Bean Casserole</t>
    </r>
    <r>
      <rPr>
        <i/>
        <sz val="8"/>
        <rFont val="Arial Narrow"/>
        <family val="2"/>
      </rPr>
      <t xml:space="preserve"> may be added by the Lb.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</si>
</sst>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m/d;@"/>
    <numFmt numFmtId="165" formatCode="&quot;$&quot;#,##0.00"/>
    <numFmt numFmtId="166" formatCode="[$-409]h:mm\ AM/PM;@"/>
    <numFmt numFmtId="167" formatCode="0.000%"/>
    <numFmt numFmtId="168" formatCode="mm/dd/yy;@"/>
  </numFmts>
  <fonts count="42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7"/>
      <name val="Calibri"/>
      <family val="2"/>
      <scheme val="minor"/>
    </font>
    <font>
      <sz val="6"/>
      <name val="Arial"/>
      <family val="2"/>
    </font>
    <font>
      <sz val="5"/>
      <name val="Arial"/>
      <family val="2"/>
    </font>
    <font>
      <sz val="9"/>
      <color theme="1"/>
      <name val="Arial"/>
      <family val="2"/>
    </font>
    <font>
      <sz val="6"/>
      <name val="Arial Narrow"/>
      <family val="2"/>
    </font>
    <font>
      <sz val="6"/>
      <name val="Times New Roman"/>
      <family val="1"/>
    </font>
    <font>
      <b/>
      <sz val="6"/>
      <name val="Times New Roman"/>
      <family val="1"/>
    </font>
    <font>
      <u/>
      <sz val="14.3"/>
      <color theme="10"/>
      <name val="Calibri"/>
      <family val="2"/>
    </font>
    <font>
      <sz val="12"/>
      <color rgb="FF222222"/>
      <name val="Arial"/>
      <family val="2"/>
    </font>
    <font>
      <b/>
      <sz val="12"/>
      <color rgb="FF222222"/>
      <name val="Arial"/>
      <family val="2"/>
    </font>
    <font>
      <sz val="9"/>
      <color rgb="FF70757A"/>
      <name val="Arial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u/>
      <sz val="10"/>
      <color theme="10"/>
      <name val="Arial Narrow"/>
      <family val="2"/>
    </font>
    <font>
      <sz val="9"/>
      <color theme="1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sz val="14"/>
      <color theme="1"/>
      <name val="Arial Narrow"/>
      <family val="2"/>
    </font>
    <font>
      <sz val="10"/>
      <color rgb="FF333333"/>
      <name val="Verdana"/>
      <family val="2"/>
    </font>
    <font>
      <sz val="10"/>
      <color rgb="FF333333"/>
      <name val="Arial Narrow"/>
      <family val="2"/>
    </font>
    <font>
      <sz val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Arial Narrow"/>
      <family val="2"/>
    </font>
    <font>
      <b/>
      <i/>
      <sz val="10"/>
      <color rgb="FFFF0000"/>
      <name val="Arial Narrow"/>
      <family val="2"/>
    </font>
    <font>
      <sz val="14"/>
      <color rgb="FFC00000"/>
      <name val="Arial Narrow"/>
      <family val="2"/>
    </font>
    <font>
      <b/>
      <sz val="13"/>
      <color rgb="FFC00000"/>
      <name val="Arial Narrow"/>
      <family val="2"/>
    </font>
    <font>
      <sz val="12"/>
      <color theme="1"/>
      <name val="Arial Narrow"/>
      <family val="2"/>
    </font>
    <font>
      <sz val="7"/>
      <name val="Arial Narrow"/>
      <family val="2"/>
    </font>
    <font>
      <i/>
      <sz val="10"/>
      <color theme="1"/>
      <name val="Arial Narrow"/>
      <family val="2"/>
    </font>
    <font>
      <sz val="10"/>
      <color rgb="FFFF9F3F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F3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42">
    <xf numFmtId="0" fontId="0" fillId="0" borderId="0" xfId="0"/>
    <xf numFmtId="164" fontId="3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4" fontId="7" fillId="2" borderId="9" xfId="0" applyNumberFormat="1" applyFont="1" applyFill="1" applyBorder="1" applyAlignment="1">
      <alignment horizontal="center"/>
    </xf>
    <xf numFmtId="18" fontId="7" fillId="2" borderId="3" xfId="0" applyNumberFormat="1" applyFont="1" applyFill="1" applyBorder="1" applyAlignment="1">
      <alignment horizontal="center"/>
    </xf>
    <xf numFmtId="4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left"/>
    </xf>
    <xf numFmtId="0" fontId="7" fillId="2" borderId="10" xfId="0" applyNumberFormat="1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horizontal="center"/>
    </xf>
    <xf numFmtId="18" fontId="7" fillId="2" borderId="10" xfId="0" applyNumberFormat="1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/>
    </xf>
    <xf numFmtId="18" fontId="11" fillId="2" borderId="9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8" fontId="7" fillId="2" borderId="4" xfId="0" applyNumberFormat="1" applyFont="1" applyFill="1" applyBorder="1" applyAlignment="1">
      <alignment horizontal="right"/>
    </xf>
    <xf numFmtId="167" fontId="8" fillId="0" borderId="3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center"/>
    </xf>
    <xf numFmtId="43" fontId="1" fillId="0" borderId="3" xfId="0" applyNumberFormat="1" applyFont="1" applyFill="1" applyBorder="1" applyAlignment="1">
      <alignment horizontal="center"/>
    </xf>
    <xf numFmtId="43" fontId="1" fillId="5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43" fontId="1" fillId="0" borderId="9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43" fontId="1" fillId="0" borderId="11" xfId="0" applyNumberFormat="1" applyFont="1" applyFill="1" applyBorder="1" applyAlignment="1">
      <alignment horizontal="center"/>
    </xf>
    <xf numFmtId="43" fontId="1" fillId="5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/>
    </xf>
    <xf numFmtId="43" fontId="1" fillId="0" borderId="14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43" fontId="2" fillId="0" borderId="3" xfId="0" applyNumberFormat="1" applyFont="1" applyFill="1" applyBorder="1" applyAlignment="1">
      <alignment horizontal="center"/>
    </xf>
    <xf numFmtId="43" fontId="2" fillId="5" borderId="3" xfId="0" applyNumberFormat="1" applyFont="1" applyFill="1" applyBorder="1" applyAlignment="1">
      <alignment horizontal="center"/>
    </xf>
    <xf numFmtId="43" fontId="2" fillId="0" borderId="15" xfId="0" applyNumberFormat="1" applyFont="1" applyFill="1" applyBorder="1" applyAlignment="1">
      <alignment horizontal="center"/>
    </xf>
    <xf numFmtId="43" fontId="2" fillId="0" borderId="16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center"/>
    </xf>
    <xf numFmtId="43" fontId="2" fillId="5" borderId="1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43" fontId="2" fillId="4" borderId="3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15" fontId="9" fillId="0" borderId="4" xfId="0" applyNumberFormat="1" applyFont="1" applyFill="1" applyBorder="1" applyAlignment="1">
      <alignment horizontal="left"/>
    </xf>
    <xf numFmtId="0" fontId="11" fillId="2" borderId="3" xfId="0" applyNumberFormat="1" applyFont="1" applyFill="1" applyBorder="1" applyAlignment="1">
      <alignment horizontal="center"/>
    </xf>
    <xf numFmtId="4" fontId="11" fillId="2" borderId="3" xfId="0" applyNumberFormat="1" applyFont="1" applyFill="1" applyBorder="1" applyAlignment="1">
      <alignment horizontal="center"/>
    </xf>
    <xf numFmtId="18" fontId="11" fillId="2" borderId="3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right"/>
    </xf>
    <xf numFmtId="167" fontId="3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2" fillId="2" borderId="11" xfId="0" applyNumberFormat="1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center"/>
    </xf>
    <xf numFmtId="18" fontId="11" fillId="2" borderId="11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right"/>
    </xf>
    <xf numFmtId="167" fontId="3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167" fontId="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3" borderId="3" xfId="0" applyFont="1" applyFill="1" applyBorder="1"/>
    <xf numFmtId="8" fontId="2" fillId="0" borderId="3" xfId="0" applyNumberFormat="1" applyFont="1" applyFill="1" applyBorder="1" applyAlignment="1">
      <alignment horizontal="center"/>
    </xf>
    <xf numFmtId="0" fontId="14" fillId="0" borderId="0" xfId="0" applyFont="1"/>
    <xf numFmtId="2" fontId="18" fillId="0" borderId="18" xfId="0" applyNumberFormat="1" applyFont="1" applyFill="1" applyBorder="1" applyAlignment="1" applyProtection="1">
      <alignment horizontal="center" wrapText="1"/>
    </xf>
    <xf numFmtId="0" fontId="20" fillId="0" borderId="0" xfId="0" applyFont="1" applyProtection="1"/>
    <xf numFmtId="0" fontId="20" fillId="2" borderId="0" xfId="0" applyFont="1" applyFill="1" applyBorder="1" applyProtection="1"/>
    <xf numFmtId="0" fontId="18" fillId="2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>
      <alignment horizontal="right"/>
    </xf>
    <xf numFmtId="0" fontId="20" fillId="0" borderId="0" xfId="0" applyFont="1" applyBorder="1" applyProtection="1"/>
    <xf numFmtId="0" fontId="20" fillId="0" borderId="0" xfId="0" applyFont="1" applyFill="1" applyBorder="1" applyAlignment="1" applyProtection="1">
      <alignment horizontal="right"/>
    </xf>
    <xf numFmtId="0" fontId="20" fillId="0" borderId="0" xfId="0" applyFont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 wrapText="1"/>
    </xf>
    <xf numFmtId="8" fontId="18" fillId="2" borderId="0" xfId="0" applyNumberFormat="1" applyFont="1" applyFill="1" applyBorder="1" applyAlignment="1" applyProtection="1">
      <alignment horizontal="right"/>
    </xf>
    <xf numFmtId="18" fontId="20" fillId="0" borderId="0" xfId="0" applyNumberFormat="1" applyFont="1" applyAlignment="1" applyProtection="1">
      <alignment horizontal="center"/>
    </xf>
    <xf numFmtId="6" fontId="20" fillId="0" borderId="0" xfId="0" applyNumberFormat="1" applyFont="1" applyAlignment="1" applyProtection="1">
      <alignment horizontal="center"/>
    </xf>
    <xf numFmtId="165" fontId="18" fillId="2" borderId="0" xfId="0" applyNumberFormat="1" applyFont="1" applyFill="1" applyBorder="1" applyAlignment="1" applyProtection="1">
      <alignment horizontal="right"/>
    </xf>
    <xf numFmtId="4" fontId="18" fillId="2" borderId="0" xfId="0" applyNumberFormat="1" applyFont="1" applyFill="1" applyBorder="1" applyAlignment="1" applyProtection="1">
      <alignment horizontal="center"/>
    </xf>
    <xf numFmtId="4" fontId="18" fillId="2" borderId="3" xfId="0" applyNumberFormat="1" applyFont="1" applyFill="1" applyBorder="1" applyAlignment="1" applyProtection="1">
      <alignment horizontal="center"/>
    </xf>
    <xf numFmtId="4" fontId="18" fillId="2" borderId="1" xfId="0" applyNumberFormat="1" applyFont="1" applyFill="1" applyBorder="1" applyAlignment="1" applyProtection="1">
      <alignment horizontal="center"/>
    </xf>
    <xf numFmtId="16" fontId="20" fillId="0" borderId="0" xfId="0" applyNumberFormat="1" applyFont="1" applyAlignment="1" applyProtection="1">
      <alignment horizontal="center"/>
    </xf>
    <xf numFmtId="4" fontId="18" fillId="2" borderId="2" xfId="0" applyNumberFormat="1" applyFont="1" applyFill="1" applyBorder="1" applyAlignment="1" applyProtection="1">
      <alignment horizontal="center"/>
    </xf>
    <xf numFmtId="0" fontId="22" fillId="2" borderId="19" xfId="2" applyFont="1" applyFill="1" applyBorder="1" applyAlignment="1" applyProtection="1"/>
    <xf numFmtId="4" fontId="18" fillId="2" borderId="20" xfId="0" applyNumberFormat="1" applyFont="1" applyFill="1" applyBorder="1" applyAlignment="1" applyProtection="1">
      <alignment horizontal="center"/>
    </xf>
    <xf numFmtId="8" fontId="20" fillId="0" borderId="0" xfId="0" applyNumberFormat="1" applyFont="1" applyFill="1" applyBorder="1" applyAlignment="1" applyProtection="1">
      <alignment horizontal="right"/>
    </xf>
    <xf numFmtId="0" fontId="20" fillId="2" borderId="0" xfId="0" applyFont="1" applyFill="1" applyProtection="1"/>
    <xf numFmtId="18" fontId="18" fillId="2" borderId="0" xfId="0" applyNumberFormat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8" fontId="18" fillId="2" borderId="0" xfId="0" applyNumberFormat="1" applyFont="1" applyFill="1" applyBorder="1" applyAlignment="1" applyProtection="1">
      <alignment horizontal="center"/>
    </xf>
    <xf numFmtId="164" fontId="18" fillId="2" borderId="0" xfId="0" applyNumberFormat="1" applyFont="1" applyFill="1" applyBorder="1" applyAlignment="1" applyProtection="1">
      <alignment horizontal="center"/>
    </xf>
    <xf numFmtId="166" fontId="18" fillId="2" borderId="0" xfId="0" applyNumberFormat="1" applyFont="1" applyFill="1" applyBorder="1" applyAlignment="1" applyProtection="1">
      <alignment horizontal="center"/>
    </xf>
    <xf numFmtId="2" fontId="20" fillId="0" borderId="0" xfId="0" applyNumberFormat="1" applyFont="1" applyFill="1" applyBorder="1" applyProtection="1"/>
    <xf numFmtId="164" fontId="18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Protection="1"/>
    <xf numFmtId="166" fontId="18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2" fontId="18" fillId="0" borderId="0" xfId="0" applyNumberFormat="1" applyFont="1" applyFill="1" applyBorder="1" applyAlignment="1" applyProtection="1">
      <alignment horizontal="center" wrapText="1"/>
    </xf>
    <xf numFmtId="2" fontId="18" fillId="0" borderId="0" xfId="0" applyNumberFormat="1" applyFont="1" applyFill="1" applyBorder="1" applyAlignment="1" applyProtection="1">
      <alignment horizontal="center"/>
    </xf>
    <xf numFmtId="2" fontId="20" fillId="0" borderId="0" xfId="0" applyNumberFormat="1" applyFont="1" applyFill="1" applyProtection="1"/>
    <xf numFmtId="18" fontId="18" fillId="2" borderId="18" xfId="0" applyNumberFormat="1" applyFont="1" applyFill="1" applyBorder="1" applyAlignment="1" applyProtection="1">
      <alignment horizontal="center" wrapText="1"/>
    </xf>
    <xf numFmtId="4" fontId="18" fillId="2" borderId="18" xfId="0" applyNumberFormat="1" applyFont="1" applyFill="1" applyBorder="1" applyAlignment="1" applyProtection="1">
      <alignment horizontal="center" wrapText="1"/>
    </xf>
    <xf numFmtId="168" fontId="20" fillId="0" borderId="0" xfId="0" applyNumberFormat="1" applyFont="1" applyProtection="1"/>
    <xf numFmtId="168" fontId="20" fillId="0" borderId="0" xfId="0" applyNumberFormat="1" applyFont="1" applyAlignment="1" applyProtection="1">
      <alignment horizontal="center"/>
    </xf>
    <xf numFmtId="14" fontId="20" fillId="2" borderId="0" xfId="0" applyNumberFormat="1" applyFont="1" applyFill="1" applyBorder="1" applyProtection="1"/>
    <xf numFmtId="14" fontId="20" fillId="2" borderId="0" xfId="0" applyNumberFormat="1" applyFont="1" applyFill="1" applyProtection="1"/>
    <xf numFmtId="14" fontId="20" fillId="0" borderId="0" xfId="0" applyNumberFormat="1" applyFont="1" applyProtection="1"/>
    <xf numFmtId="0" fontId="27" fillId="0" borderId="0" xfId="0" applyFont="1"/>
    <xf numFmtId="1" fontId="18" fillId="0" borderId="1" xfId="0" applyNumberFormat="1" applyFont="1" applyFill="1" applyBorder="1" applyAlignment="1" applyProtection="1">
      <alignment horizontal="center"/>
    </xf>
    <xf numFmtId="0" fontId="20" fillId="0" borderId="1" xfId="0" applyFont="1" applyFill="1" applyBorder="1" applyAlignment="1" applyProtection="1">
      <alignment horizontal="left"/>
    </xf>
    <xf numFmtId="2" fontId="18" fillId="0" borderId="1" xfId="0" applyNumberFormat="1" applyFont="1" applyFill="1" applyBorder="1" applyAlignment="1" applyProtection="1">
      <alignment horizontal="center"/>
    </xf>
    <xf numFmtId="165" fontId="18" fillId="0" borderId="1" xfId="0" applyNumberFormat="1" applyFont="1" applyFill="1" applyBorder="1" applyProtection="1"/>
    <xf numFmtId="165" fontId="20" fillId="0" borderId="1" xfId="0" applyNumberFormat="1" applyFont="1" applyFill="1" applyBorder="1" applyAlignment="1" applyProtection="1"/>
    <xf numFmtId="0" fontId="23" fillId="0" borderId="1" xfId="0" applyFont="1" applyFill="1" applyBorder="1" applyAlignment="1" applyProtection="1">
      <alignment horizontal="left"/>
    </xf>
    <xf numFmtId="1" fontId="21" fillId="0" borderId="1" xfId="0" applyNumberFormat="1" applyFont="1" applyFill="1" applyBorder="1" applyAlignment="1" applyProtection="1">
      <alignment horizontal="left"/>
    </xf>
    <xf numFmtId="0" fontId="19" fillId="0" borderId="1" xfId="0" applyFont="1" applyFill="1" applyBorder="1" applyAlignment="1" applyProtection="1">
      <alignment horizontal="left"/>
    </xf>
    <xf numFmtId="0" fontId="24" fillId="0" borderId="1" xfId="1" applyFont="1" applyFill="1" applyBorder="1" applyAlignment="1" applyProtection="1">
      <alignment horizontal="left" wrapText="1"/>
    </xf>
    <xf numFmtId="165" fontId="21" fillId="0" borderId="1" xfId="0" applyNumberFormat="1" applyFont="1" applyFill="1" applyBorder="1" applyAlignment="1" applyProtection="1">
      <alignment horizontal="center"/>
    </xf>
    <xf numFmtId="165" fontId="19" fillId="0" borderId="1" xfId="0" applyNumberFormat="1" applyFont="1" applyFill="1" applyBorder="1" applyAlignment="1" applyProtection="1">
      <alignment horizontal="center"/>
    </xf>
    <xf numFmtId="0" fontId="20" fillId="2" borderId="18" xfId="0" applyFont="1" applyFill="1" applyBorder="1" applyAlignment="1" applyProtection="1">
      <alignment horizontal="center" wrapText="1"/>
    </xf>
    <xf numFmtId="0" fontId="20" fillId="2" borderId="18" xfId="0" applyFont="1" applyFill="1" applyBorder="1" applyAlignment="1" applyProtection="1">
      <alignment horizontal="center"/>
    </xf>
    <xf numFmtId="0" fontId="18" fillId="0" borderId="1" xfId="1" applyFont="1" applyFill="1" applyBorder="1" applyAlignment="1" applyProtection="1">
      <alignment horizontal="left" wrapText="1"/>
    </xf>
    <xf numFmtId="4" fontId="29" fillId="0" borderId="3" xfId="0" applyNumberFormat="1" applyFont="1" applyFill="1" applyBorder="1" applyAlignment="1" applyProtection="1">
      <alignment horizontal="center" wrapText="1"/>
    </xf>
    <xf numFmtId="2" fontId="19" fillId="2" borderId="0" xfId="0" applyNumberFormat="1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 wrapText="1"/>
    </xf>
    <xf numFmtId="0" fontId="20" fillId="2" borderId="0" xfId="0" applyFont="1" applyFill="1" applyBorder="1" applyAlignment="1" applyProtection="1">
      <alignment horizontal="center" wrapText="1"/>
    </xf>
    <xf numFmtId="0" fontId="20" fillId="2" borderId="0" xfId="0" applyFont="1" applyFill="1" applyBorder="1" applyAlignment="1" applyProtection="1"/>
    <xf numFmtId="0" fontId="18" fillId="2" borderId="18" xfId="0" applyFont="1" applyFill="1" applyBorder="1" applyAlignment="1" applyProtection="1">
      <alignment horizontal="center" wrapText="1"/>
    </xf>
    <xf numFmtId="8" fontId="18" fillId="0" borderId="3" xfId="0" applyNumberFormat="1" applyFont="1" applyFill="1" applyBorder="1" applyAlignment="1" applyProtection="1">
      <alignment horizontal="right"/>
    </xf>
    <xf numFmtId="8" fontId="18" fillId="2" borderId="1" xfId="0" applyNumberFormat="1" applyFont="1" applyFill="1" applyBorder="1" applyAlignment="1" applyProtection="1">
      <alignment horizontal="right"/>
    </xf>
    <xf numFmtId="8" fontId="18" fillId="2" borderId="2" xfId="0" applyNumberFormat="1" applyFont="1" applyFill="1" applyBorder="1" applyAlignment="1" applyProtection="1">
      <alignment horizontal="right"/>
    </xf>
    <xf numFmtId="8" fontId="18" fillId="2" borderId="18" xfId="0" applyNumberFormat="1" applyFont="1" applyFill="1" applyBorder="1" applyAlignment="1" applyProtection="1">
      <alignment horizontal="right"/>
    </xf>
    <xf numFmtId="0" fontId="20" fillId="2" borderId="12" xfId="0" applyFont="1" applyFill="1" applyBorder="1" applyProtection="1"/>
    <xf numFmtId="0" fontId="20" fillId="2" borderId="32" xfId="0" applyFont="1" applyFill="1" applyBorder="1" applyProtection="1"/>
    <xf numFmtId="0" fontId="20" fillId="0" borderId="12" xfId="0" applyFont="1" applyFill="1" applyBorder="1" applyAlignment="1" applyProtection="1"/>
    <xf numFmtId="0" fontId="18" fillId="0" borderId="16" xfId="0" applyFont="1" applyFill="1" applyBorder="1" applyAlignment="1" applyProtection="1">
      <protection locked="0"/>
    </xf>
    <xf numFmtId="165" fontId="28" fillId="0" borderId="15" xfId="0" applyNumberFormat="1" applyFont="1" applyBorder="1" applyAlignment="1">
      <alignment horizontal="center"/>
    </xf>
    <xf numFmtId="0" fontId="20" fillId="0" borderId="15" xfId="0" applyFont="1" applyBorder="1" applyProtection="1"/>
    <xf numFmtId="8" fontId="18" fillId="2" borderId="15" xfId="0" applyNumberFormat="1" applyFont="1" applyFill="1" applyBorder="1" applyAlignment="1" applyProtection="1">
      <alignment horizontal="right"/>
    </xf>
    <xf numFmtId="0" fontId="18" fillId="6" borderId="15" xfId="0" applyFont="1" applyFill="1" applyBorder="1" applyAlignment="1" applyProtection="1">
      <alignment horizontal="center"/>
      <protection locked="0"/>
    </xf>
    <xf numFmtId="18" fontId="18" fillId="6" borderId="16" xfId="0" applyNumberFormat="1" applyFont="1" applyFill="1" applyBorder="1" applyAlignment="1" applyProtection="1">
      <alignment horizontal="center"/>
      <protection locked="0"/>
    </xf>
    <xf numFmtId="0" fontId="18" fillId="0" borderId="1" xfId="1" applyFont="1" applyFill="1" applyBorder="1" applyAlignment="1" applyProtection="1">
      <alignment horizontal="left" wrapText="1"/>
      <protection locked="0"/>
    </xf>
    <xf numFmtId="0" fontId="18" fillId="6" borderId="1" xfId="1" applyFont="1" applyFill="1" applyBorder="1" applyAlignment="1" applyProtection="1">
      <alignment horizontal="left" wrapText="1"/>
      <protection locked="0"/>
    </xf>
    <xf numFmtId="0" fontId="18" fillId="2" borderId="10" xfId="0" applyFont="1" applyFill="1" applyBorder="1" applyAlignment="1" applyProtection="1">
      <alignment horizontal="center" wrapText="1"/>
    </xf>
    <xf numFmtId="14" fontId="18" fillId="2" borderId="10" xfId="0" applyNumberFormat="1" applyFont="1" applyFill="1" applyBorder="1" applyAlignment="1" applyProtection="1">
      <alignment horizontal="center" wrapText="1"/>
    </xf>
    <xf numFmtId="2" fontId="18" fillId="0" borderId="3" xfId="0" applyNumberFormat="1" applyFont="1" applyFill="1" applyBorder="1" applyAlignment="1" applyProtection="1">
      <alignment horizontal="center" wrapText="1"/>
    </xf>
    <xf numFmtId="164" fontId="18" fillId="0" borderId="29" xfId="0" applyNumberFormat="1" applyFont="1" applyFill="1" applyBorder="1" applyAlignment="1" applyProtection="1">
      <alignment horizontal="center"/>
    </xf>
    <xf numFmtId="2" fontId="21" fillId="6" borderId="1" xfId="0" applyNumberFormat="1" applyFont="1" applyFill="1" applyBorder="1" applyAlignment="1" applyProtection="1">
      <alignment horizontal="center"/>
      <protection locked="0"/>
    </xf>
    <xf numFmtId="0" fontId="19" fillId="0" borderId="22" xfId="0" applyFont="1" applyFill="1" applyBorder="1" applyAlignment="1" applyProtection="1">
      <alignment horizontal="center"/>
    </xf>
    <xf numFmtId="0" fontId="35" fillId="2" borderId="25" xfId="0" applyFont="1" applyFill="1" applyBorder="1" applyAlignment="1" applyProtection="1">
      <alignment horizontal="center"/>
    </xf>
    <xf numFmtId="0" fontId="36" fillId="2" borderId="0" xfId="0" applyFont="1" applyFill="1" applyProtection="1"/>
    <xf numFmtId="0" fontId="36" fillId="0" borderId="0" xfId="0" applyFont="1" applyProtection="1"/>
    <xf numFmtId="0" fontId="36" fillId="0" borderId="0" xfId="0" applyFont="1" applyAlignment="1" applyProtection="1">
      <alignment horizontal="center"/>
    </xf>
    <xf numFmtId="16" fontId="36" fillId="0" borderId="0" xfId="0" applyNumberFormat="1" applyFont="1" applyAlignment="1" applyProtection="1">
      <alignment horizontal="center"/>
    </xf>
    <xf numFmtId="168" fontId="36" fillId="0" borderId="0" xfId="0" applyNumberFormat="1" applyFont="1" applyAlignment="1" applyProtection="1">
      <alignment horizontal="center"/>
    </xf>
    <xf numFmtId="0" fontId="0" fillId="0" borderId="0" xfId="0" applyBorder="1"/>
    <xf numFmtId="2" fontId="20" fillId="2" borderId="0" xfId="0" applyNumberFormat="1" applyFont="1" applyFill="1" applyBorder="1" applyProtection="1"/>
    <xf numFmtId="16" fontId="20" fillId="0" borderId="0" xfId="0" applyNumberFormat="1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168" fontId="20" fillId="0" borderId="0" xfId="0" applyNumberFormat="1" applyFont="1" applyBorder="1" applyAlignment="1" applyProtection="1">
      <alignment horizontal="center"/>
    </xf>
    <xf numFmtId="0" fontId="18" fillId="0" borderId="0" xfId="0" applyFont="1" applyProtection="1"/>
    <xf numFmtId="1" fontId="37" fillId="0" borderId="1" xfId="0" applyNumberFormat="1" applyFont="1" applyFill="1" applyBorder="1" applyAlignment="1" applyProtection="1">
      <alignment horizontal="center"/>
    </xf>
    <xf numFmtId="49" fontId="20" fillId="0" borderId="0" xfId="0" applyNumberFormat="1" applyFont="1" applyProtection="1"/>
    <xf numFmtId="0" fontId="20" fillId="0" borderId="0" xfId="0" applyFont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165" fontId="18" fillId="0" borderId="0" xfId="0" applyNumberFormat="1" applyFont="1" applyFill="1" applyBorder="1" applyProtection="1"/>
    <xf numFmtId="165" fontId="20" fillId="0" borderId="0" xfId="0" applyNumberFormat="1" applyFont="1" applyFill="1" applyBorder="1" applyAlignment="1" applyProtection="1"/>
    <xf numFmtId="0" fontId="34" fillId="2" borderId="34" xfId="0" applyFont="1" applyFill="1" applyBorder="1" applyAlignment="1" applyProtection="1">
      <alignment horizontal="center" vertical="center" wrapText="1"/>
    </xf>
    <xf numFmtId="0" fontId="34" fillId="2" borderId="35" xfId="0" applyFont="1" applyFill="1" applyBorder="1" applyAlignment="1" applyProtection="1">
      <alignment horizontal="center" vertical="center" wrapText="1"/>
    </xf>
    <xf numFmtId="0" fontId="34" fillId="2" borderId="36" xfId="0" applyFont="1" applyFill="1" applyBorder="1" applyAlignment="1" applyProtection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/>
    </xf>
    <xf numFmtId="0" fontId="38" fillId="0" borderId="8" xfId="0" applyFont="1" applyFill="1" applyBorder="1" applyAlignment="1" applyProtection="1">
      <alignment horizontal="left"/>
      <protection locked="0"/>
    </xf>
    <xf numFmtId="0" fontId="20" fillId="0" borderId="12" xfId="0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right"/>
    </xf>
    <xf numFmtId="0" fontId="26" fillId="0" borderId="30" xfId="0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</xf>
    <xf numFmtId="0" fontId="26" fillId="0" borderId="31" xfId="0" applyFont="1" applyFill="1" applyBorder="1" applyAlignment="1" applyProtection="1">
      <alignment horizontal="center" vertical="center"/>
    </xf>
    <xf numFmtId="18" fontId="18" fillId="0" borderId="14" xfId="0" applyNumberFormat="1" applyFont="1" applyFill="1" applyBorder="1" applyAlignment="1" applyProtection="1">
      <alignment horizontal="center"/>
      <protection locked="0"/>
    </xf>
    <xf numFmtId="18" fontId="18" fillId="0" borderId="24" xfId="0" applyNumberFormat="1" applyFont="1" applyFill="1" applyBorder="1" applyAlignment="1" applyProtection="1">
      <alignment horizontal="center"/>
      <protection locked="0"/>
    </xf>
    <xf numFmtId="18" fontId="18" fillId="0" borderId="28" xfId="0" applyNumberFormat="1" applyFont="1" applyFill="1" applyBorder="1" applyAlignment="1" applyProtection="1">
      <alignment horizontal="center"/>
      <protection locked="0"/>
    </xf>
    <xf numFmtId="0" fontId="18" fillId="0" borderId="1" xfId="1" applyFont="1" applyFill="1" applyBorder="1" applyAlignment="1" applyProtection="1">
      <alignment horizontal="left" wrapText="1"/>
    </xf>
    <xf numFmtId="0" fontId="20" fillId="0" borderId="9" xfId="0" applyFont="1" applyFill="1" applyBorder="1" applyAlignment="1" applyProtection="1">
      <alignment horizontal="left"/>
      <protection locked="0"/>
    </xf>
    <xf numFmtId="0" fontId="20" fillId="0" borderId="17" xfId="0" applyFont="1" applyFill="1" applyBorder="1" applyAlignment="1" applyProtection="1">
      <alignment horizontal="left"/>
      <protection locked="0"/>
    </xf>
    <xf numFmtId="0" fontId="20" fillId="0" borderId="4" xfId="0" applyFont="1" applyFill="1" applyBorder="1" applyAlignment="1" applyProtection="1">
      <alignment horizontal="left"/>
      <protection locked="0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</xf>
    <xf numFmtId="0" fontId="33" fillId="2" borderId="14" xfId="0" applyFont="1" applyFill="1" applyBorder="1" applyAlignment="1" applyProtection="1">
      <alignment horizontal="center" vertical="center"/>
    </xf>
    <xf numFmtId="0" fontId="32" fillId="2" borderId="24" xfId="0" applyFont="1" applyFill="1" applyBorder="1" applyAlignment="1" applyProtection="1">
      <alignment horizontal="center" vertical="center"/>
    </xf>
    <xf numFmtId="0" fontId="32" fillId="2" borderId="28" xfId="0" applyFont="1" applyFill="1" applyBorder="1" applyAlignment="1" applyProtection="1">
      <alignment horizontal="center" vertical="center"/>
    </xf>
    <xf numFmtId="0" fontId="32" fillId="2" borderId="9" xfId="0" applyFont="1" applyFill="1" applyBorder="1" applyAlignment="1" applyProtection="1">
      <alignment horizontal="center" vertical="center"/>
    </xf>
    <xf numFmtId="0" fontId="32" fillId="2" borderId="17" xfId="0" applyFont="1" applyFill="1" applyBorder="1" applyAlignment="1" applyProtection="1">
      <alignment horizontal="center" vertical="center"/>
    </xf>
    <xf numFmtId="0" fontId="32" fillId="2" borderId="4" xfId="0" applyFont="1" applyFill="1" applyBorder="1" applyAlignment="1" applyProtection="1">
      <alignment horizontal="center" vertical="center"/>
    </xf>
    <xf numFmtId="0" fontId="20" fillId="2" borderId="27" xfId="0" applyFont="1" applyFill="1" applyBorder="1" applyAlignment="1" applyProtection="1">
      <alignment horizontal="center"/>
    </xf>
    <xf numFmtId="0" fontId="20" fillId="2" borderId="24" xfId="0" applyFont="1" applyFill="1" applyBorder="1" applyAlignment="1" applyProtection="1">
      <alignment horizontal="center"/>
    </xf>
    <xf numFmtId="0" fontId="20" fillId="2" borderId="28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>
      <alignment horizontal="center"/>
    </xf>
    <xf numFmtId="14" fontId="36" fillId="2" borderId="9" xfId="0" applyNumberFormat="1" applyFont="1" applyFill="1" applyBorder="1" applyAlignment="1" applyProtection="1">
      <alignment horizontal="left"/>
    </xf>
    <xf numFmtId="14" fontId="36" fillId="2" borderId="17" xfId="0" applyNumberFormat="1" applyFont="1" applyFill="1" applyBorder="1" applyAlignment="1" applyProtection="1">
      <alignment horizontal="left"/>
    </xf>
    <xf numFmtId="14" fontId="36" fillId="2" borderId="4" xfId="0" applyNumberFormat="1" applyFont="1" applyFill="1" applyBorder="1" applyAlignment="1" applyProtection="1">
      <alignment horizontal="left"/>
    </xf>
    <xf numFmtId="0" fontId="17" fillId="6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left"/>
      <protection locked="0"/>
    </xf>
    <xf numFmtId="0" fontId="20" fillId="0" borderId="23" xfId="0" applyFont="1" applyFill="1" applyBorder="1" applyAlignment="1" applyProtection="1">
      <alignment horizontal="left"/>
      <protection locked="0"/>
    </xf>
    <xf numFmtId="0" fontId="20" fillId="0" borderId="5" xfId="0" applyFont="1" applyFill="1" applyBorder="1" applyAlignment="1" applyProtection="1">
      <alignment horizontal="left"/>
      <protection locked="0"/>
    </xf>
    <xf numFmtId="0" fontId="20" fillId="0" borderId="26" xfId="0" applyFont="1" applyFill="1" applyBorder="1" applyAlignment="1" applyProtection="1">
      <alignment horizontal="left"/>
      <protection locked="0"/>
    </xf>
    <xf numFmtId="0" fontId="38" fillId="0" borderId="1" xfId="0" applyFont="1" applyFill="1" applyBorder="1" applyAlignment="1" applyProtection="1">
      <alignment horizontal="left"/>
      <protection locked="0"/>
    </xf>
    <xf numFmtId="0" fontId="20" fillId="0" borderId="1" xfId="0" applyFont="1" applyFill="1" applyBorder="1" applyAlignment="1" applyProtection="1">
      <alignment horizontal="left"/>
      <protection locked="0"/>
    </xf>
    <xf numFmtId="0" fontId="18" fillId="0" borderId="4" xfId="0" applyNumberFormat="1" applyFont="1" applyFill="1" applyBorder="1" applyAlignment="1" applyProtection="1">
      <alignment horizontal="center"/>
    </xf>
    <xf numFmtId="0" fontId="29" fillId="0" borderId="5" xfId="0" applyNumberFormat="1" applyFont="1" applyFill="1" applyBorder="1" applyAlignment="1" applyProtection="1">
      <alignment horizontal="right"/>
    </xf>
    <xf numFmtId="0" fontId="18" fillId="0" borderId="5" xfId="0" applyNumberFormat="1" applyFont="1" applyFill="1" applyBorder="1" applyAlignment="1" applyProtection="1">
      <alignment horizontal="center"/>
    </xf>
    <xf numFmtId="0" fontId="18" fillId="2" borderId="37" xfId="0" applyFont="1" applyFill="1" applyBorder="1" applyAlignment="1" applyProtection="1">
      <alignment horizontal="center" wrapText="1"/>
    </xf>
    <xf numFmtId="14" fontId="18" fillId="6" borderId="37" xfId="0" applyNumberFormat="1" applyFont="1" applyFill="1" applyBorder="1" applyAlignment="1" applyProtection="1">
      <alignment horizontal="center" wrapText="1"/>
      <protection locked="0"/>
    </xf>
    <xf numFmtId="2" fontId="18" fillId="0" borderId="37" xfId="0" applyNumberFormat="1" applyFont="1" applyFill="1" applyBorder="1" applyAlignment="1" applyProtection="1">
      <alignment horizontal="center" wrapText="1"/>
    </xf>
    <xf numFmtId="0" fontId="18" fillId="0" borderId="30" xfId="0" applyNumberFormat="1" applyFont="1" applyFill="1" applyBorder="1" applyAlignment="1" applyProtection="1">
      <alignment horizontal="center"/>
    </xf>
    <xf numFmtId="0" fontId="40" fillId="0" borderId="38" xfId="0" applyFont="1" applyFill="1" applyBorder="1" applyAlignment="1" applyProtection="1">
      <alignment horizontal="center"/>
    </xf>
    <xf numFmtId="0" fontId="40" fillId="0" borderId="21" xfId="0" applyFont="1" applyFill="1" applyBorder="1" applyAlignment="1" applyProtection="1">
      <alignment horizontal="center"/>
    </xf>
    <xf numFmtId="0" fontId="40" fillId="0" borderId="39" xfId="0" applyFont="1" applyFill="1" applyBorder="1" applyAlignment="1" applyProtection="1">
      <alignment horizontal="center"/>
    </xf>
    <xf numFmtId="0" fontId="40" fillId="0" borderId="19" xfId="0" applyFont="1" applyFill="1" applyBorder="1" applyAlignment="1" applyProtection="1">
      <alignment horizontal="center"/>
    </xf>
    <xf numFmtId="0" fontId="40" fillId="0" borderId="40" xfId="0" applyFont="1" applyFill="1" applyBorder="1" applyAlignment="1" applyProtection="1">
      <alignment horizontal="center"/>
    </xf>
    <xf numFmtId="8" fontId="40" fillId="0" borderId="41" xfId="0" applyNumberFormat="1" applyFont="1" applyFill="1" applyBorder="1" applyAlignment="1" applyProtection="1">
      <alignment horizontal="center"/>
    </xf>
    <xf numFmtId="0" fontId="40" fillId="0" borderId="42" xfId="0" applyFont="1" applyFill="1" applyBorder="1" applyAlignment="1" applyProtection="1">
      <alignment horizontal="center"/>
    </xf>
    <xf numFmtId="0" fontId="40" fillId="0" borderId="43" xfId="0" applyFont="1" applyFill="1" applyBorder="1" applyAlignment="1" applyProtection="1">
      <alignment horizontal="center"/>
    </xf>
    <xf numFmtId="0" fontId="25" fillId="0" borderId="5" xfId="0" applyNumberFormat="1" applyFont="1" applyFill="1" applyBorder="1" applyAlignment="1" applyProtection="1">
      <alignment horizontal="center"/>
    </xf>
    <xf numFmtId="0" fontId="18" fillId="0" borderId="36" xfId="0" applyNumberFormat="1" applyFont="1" applyFill="1" applyBorder="1" applyAlignment="1" applyProtection="1">
      <alignment horizontal="center"/>
    </xf>
    <xf numFmtId="0" fontId="39" fillId="2" borderId="38" xfId="0" applyFont="1" applyFill="1" applyBorder="1" applyAlignment="1" applyProtection="1">
      <alignment horizontal="center" vertical="center"/>
    </xf>
    <xf numFmtId="0" fontId="39" fillId="2" borderId="21" xfId="0" applyFont="1" applyFill="1" applyBorder="1" applyAlignment="1" applyProtection="1">
      <alignment horizontal="center" vertical="center"/>
    </xf>
    <xf numFmtId="0" fontId="39" fillId="2" borderId="39" xfId="0" applyFont="1" applyFill="1" applyBorder="1" applyAlignment="1" applyProtection="1">
      <alignment horizontal="center" vertical="center"/>
    </xf>
    <xf numFmtId="0" fontId="17" fillId="6" borderId="19" xfId="0" applyFont="1" applyFill="1" applyBorder="1" applyAlignment="1" applyProtection="1">
      <alignment horizontal="center" vertical="center"/>
    </xf>
    <xf numFmtId="0" fontId="17" fillId="6" borderId="40" xfId="0" applyFont="1" applyFill="1" applyBorder="1" applyAlignment="1" applyProtection="1">
      <alignment horizontal="center" vertical="center"/>
    </xf>
    <xf numFmtId="0" fontId="21" fillId="2" borderId="19" xfId="0" applyFont="1" applyFill="1" applyBorder="1" applyAlignment="1" applyProtection="1">
      <alignment horizontal="center" vertical="center"/>
    </xf>
    <xf numFmtId="0" fontId="21" fillId="2" borderId="40" xfId="0" applyFont="1" applyFill="1" applyBorder="1" applyAlignment="1" applyProtection="1">
      <alignment horizontal="center" vertical="center"/>
    </xf>
    <xf numFmtId="18" fontId="18" fillId="2" borderId="41" xfId="0" applyNumberFormat="1" applyFont="1" applyFill="1" applyBorder="1" applyAlignment="1" applyProtection="1">
      <alignment horizontal="center"/>
    </xf>
    <xf numFmtId="18" fontId="18" fillId="2" borderId="42" xfId="0" applyNumberFormat="1" applyFont="1" applyFill="1" applyBorder="1" applyAlignment="1" applyProtection="1">
      <alignment horizontal="center"/>
    </xf>
    <xf numFmtId="18" fontId="18" fillId="2" borderId="43" xfId="0" applyNumberFormat="1" applyFont="1" applyFill="1" applyBorder="1" applyAlignment="1" applyProtection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9F3F"/>
      <color rgb="FFFFFF99"/>
      <color rgb="FFFFFFCC"/>
      <color rgb="FFFFE4AF"/>
      <color rgb="FFFFCC66"/>
      <color rgb="FFFFE7FF"/>
      <color rgb="FFFFCCFF"/>
      <color rgb="FF005828"/>
      <color rgb="FFF68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622059</xdr:colOff>
      <xdr:row>0</xdr:row>
      <xdr:rowOff>519479</xdr:rowOff>
    </xdr:from>
    <xdr:to>
      <xdr:col>6</xdr:col>
      <xdr:colOff>145807</xdr:colOff>
      <xdr:row>0</xdr:row>
      <xdr:rowOff>1286474</xdr:rowOff>
    </xdr:to>
    <xdr:pic>
      <xdr:nvPicPr>
        <xdr:cNvPr id="3" name="Picture 2" descr="MADDCC_Logo_Black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9884" y="519479"/>
          <a:ext cx="2409823" cy="766995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142875</xdr:rowOff>
    </xdr:from>
    <xdr:to>
      <xdr:col>10</xdr:col>
      <xdr:colOff>409235</xdr:colOff>
      <xdr:row>0</xdr:row>
      <xdr:rowOff>1389189</xdr:rowOff>
    </xdr:to>
    <xdr:pic>
      <xdr:nvPicPr>
        <xdr:cNvPr id="5" name="Picture 4" descr="happy-thanksgiving-day  image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8982" t="17979" r="1685" b="20508"/>
        <a:stretch>
          <a:fillRect/>
        </a:stretch>
      </xdr:blipFill>
      <xdr:spPr>
        <a:xfrm>
          <a:off x="5010150" y="142875"/>
          <a:ext cx="1752260" cy="1246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66"/>
  <sheetViews>
    <sheetView tabSelected="1" topLeftCell="A16" zoomScaleNormal="100" workbookViewId="0">
      <selection activeCell="F7" sqref="F7:I7"/>
    </sheetView>
  </sheetViews>
  <sheetFormatPr defaultColWidth="11.140625" defaultRowHeight="22.5" customHeight="1" x14ac:dyDescent="0.2"/>
  <cols>
    <col min="1" max="1" width="5.5703125" style="69" customWidth="1"/>
    <col min="2" max="2" width="8.5703125" style="110" customWidth="1"/>
    <col min="3" max="3" width="5.7109375" style="103" bestFit="1" customWidth="1"/>
    <col min="4" max="4" width="4.85546875" style="92" customWidth="1"/>
    <col min="5" max="5" width="10" style="69" customWidth="1"/>
    <col min="6" max="6" width="33.28515625" style="69" customWidth="1"/>
    <col min="7" max="7" width="5.85546875" style="69" customWidth="1"/>
    <col min="8" max="8" width="5.28515625" style="92" customWidth="1"/>
    <col min="9" max="9" width="8.7109375" style="69" customWidth="1"/>
    <col min="10" max="10" width="7.42578125" style="69" customWidth="1"/>
    <col min="11" max="11" width="8.42578125" style="69" customWidth="1"/>
    <col min="12" max="14" width="11.140625" style="69" hidden="1" customWidth="1"/>
    <col min="15" max="15" width="11.140625" style="75" hidden="1" customWidth="1"/>
    <col min="16" max="16" width="11.140625" style="69" hidden="1" customWidth="1"/>
    <col min="17" max="17" width="11.140625" style="75" hidden="1" customWidth="1"/>
    <col min="18" max="18" width="11.140625" style="69" hidden="1" customWidth="1"/>
    <col min="19" max="19" width="11.140625" style="75" hidden="1" customWidth="1"/>
    <col min="20" max="20" width="11.140625" style="69" hidden="1" customWidth="1"/>
    <col min="21" max="21" width="11.140625" style="106" hidden="1" customWidth="1"/>
    <col min="22" max="24" width="11.140625" style="69" hidden="1" customWidth="1"/>
    <col min="25" max="34" width="11.140625" style="69" customWidth="1"/>
    <col min="35" max="16384" width="11.140625" style="69"/>
  </cols>
  <sheetData>
    <row r="1" spans="1:45" ht="120" customHeight="1" thickBot="1" x14ac:dyDescent="0.25">
      <c r="A1" s="174" t="s">
        <v>91</v>
      </c>
      <c r="B1" s="175"/>
      <c r="C1" s="175"/>
      <c r="D1" s="176"/>
      <c r="E1" s="200"/>
      <c r="F1" s="201"/>
      <c r="G1" s="201"/>
      <c r="H1" s="201"/>
      <c r="I1" s="201"/>
      <c r="J1" s="201"/>
      <c r="K1" s="202"/>
      <c r="M1" s="69" t="s">
        <v>13</v>
      </c>
      <c r="N1" s="69" t="s">
        <v>13</v>
      </c>
      <c r="AH1" s="73"/>
    </row>
    <row r="2" spans="1:45" ht="29.25" customHeight="1" thickTop="1" thickBot="1" x14ac:dyDescent="0.35">
      <c r="A2" s="149" t="s">
        <v>74</v>
      </c>
      <c r="B2" s="150" t="s">
        <v>60</v>
      </c>
      <c r="C2" s="151" t="s">
        <v>73</v>
      </c>
      <c r="D2" s="152"/>
      <c r="E2" s="68" t="s">
        <v>13</v>
      </c>
      <c r="F2" s="155" t="s">
        <v>70</v>
      </c>
      <c r="G2" s="123" t="s">
        <v>78</v>
      </c>
      <c r="H2" s="124" t="s">
        <v>77</v>
      </c>
      <c r="I2" s="104" t="s">
        <v>87</v>
      </c>
      <c r="J2" s="105"/>
      <c r="K2" s="133" t="s">
        <v>62</v>
      </c>
      <c r="L2" s="76"/>
      <c r="O2" s="75" t="s">
        <v>13</v>
      </c>
      <c r="Q2" s="75">
        <v>0</v>
      </c>
      <c r="S2" s="75">
        <v>0</v>
      </c>
      <c r="T2" s="75">
        <v>0</v>
      </c>
      <c r="U2" s="107">
        <v>44110</v>
      </c>
      <c r="AH2" s="73"/>
    </row>
    <row r="3" spans="1:45" ht="30.75" customHeight="1" thickBot="1" x14ac:dyDescent="0.25">
      <c r="A3" s="218"/>
      <c r="B3" s="219">
        <v>44113</v>
      </c>
      <c r="C3" s="220"/>
      <c r="D3" s="221" t="s">
        <v>88</v>
      </c>
      <c r="E3" s="177"/>
      <c r="F3" s="141"/>
      <c r="G3" s="145">
        <v>0</v>
      </c>
      <c r="H3" s="142" t="str">
        <f>IF(B3&lt;DATE(2020,11,1),"34.99", "35.99")</f>
        <v>34.99</v>
      </c>
      <c r="I3" s="146" t="s">
        <v>13</v>
      </c>
      <c r="J3" s="143" t="s">
        <v>68</v>
      </c>
      <c r="K3" s="144">
        <f>G3*H3</f>
        <v>0</v>
      </c>
      <c r="L3" s="77"/>
      <c r="M3" s="69" t="s">
        <v>13</v>
      </c>
      <c r="O3" s="78">
        <v>0.45833333333333331</v>
      </c>
      <c r="Q3" s="75">
        <v>6</v>
      </c>
      <c r="S3" s="79">
        <v>-50</v>
      </c>
      <c r="T3" s="75">
        <v>6</v>
      </c>
      <c r="U3" s="107">
        <v>44111</v>
      </c>
      <c r="AH3" s="73"/>
    </row>
    <row r="4" spans="1:45" ht="24.75" customHeight="1" x14ac:dyDescent="0.25">
      <c r="A4" s="222" t="s">
        <v>114</v>
      </c>
      <c r="B4" s="223"/>
      <c r="C4" s="223"/>
      <c r="D4" s="224"/>
      <c r="E4" s="215" t="s">
        <v>89</v>
      </c>
      <c r="F4" s="188"/>
      <c r="G4" s="189"/>
      <c r="H4" s="189"/>
      <c r="I4" s="190"/>
      <c r="J4" s="126" t="s">
        <v>79</v>
      </c>
      <c r="K4" s="134">
        <f>J28</f>
        <v>0</v>
      </c>
      <c r="L4" s="80"/>
      <c r="O4" s="78">
        <v>0.46875</v>
      </c>
      <c r="Q4" s="75">
        <v>7</v>
      </c>
      <c r="S4" s="79">
        <v>-75</v>
      </c>
      <c r="T4" s="75">
        <v>7</v>
      </c>
      <c r="U4" s="107">
        <v>44112</v>
      </c>
      <c r="V4" s="77"/>
      <c r="AH4" s="73"/>
    </row>
    <row r="5" spans="1:45" ht="21" customHeight="1" x14ac:dyDescent="0.25">
      <c r="A5" s="225" t="s">
        <v>115</v>
      </c>
      <c r="B5" s="203"/>
      <c r="C5" s="203"/>
      <c r="D5" s="226"/>
      <c r="E5" s="216" t="s">
        <v>90</v>
      </c>
      <c r="F5" s="209"/>
      <c r="G5" s="210"/>
      <c r="H5" s="210"/>
      <c r="I5" s="211"/>
      <c r="J5" s="82" t="s">
        <v>14</v>
      </c>
      <c r="K5" s="135">
        <v>0</v>
      </c>
      <c r="L5" s="77"/>
      <c r="O5" s="78">
        <v>0.47916666666666669</v>
      </c>
      <c r="Q5" s="75">
        <v>8</v>
      </c>
      <c r="S5" s="79">
        <v>-100</v>
      </c>
      <c r="T5" s="75">
        <v>8</v>
      </c>
      <c r="U5" s="107">
        <v>44113</v>
      </c>
      <c r="AH5" s="73"/>
    </row>
    <row r="6" spans="1:45" ht="21" customHeight="1" thickBot="1" x14ac:dyDescent="0.3">
      <c r="A6" s="227" t="s">
        <v>113</v>
      </c>
      <c r="B6" s="228"/>
      <c r="C6" s="228"/>
      <c r="D6" s="229"/>
      <c r="E6" s="217" t="s">
        <v>66</v>
      </c>
      <c r="F6" s="209"/>
      <c r="G6" s="210"/>
      <c r="H6" s="210"/>
      <c r="I6" s="211"/>
      <c r="J6" s="83" t="s">
        <v>15</v>
      </c>
      <c r="K6" s="135">
        <f>K3+K4</f>
        <v>0</v>
      </c>
      <c r="L6" s="77"/>
      <c r="O6" s="78">
        <v>0.48958333333333298</v>
      </c>
      <c r="Q6" s="75">
        <v>9</v>
      </c>
      <c r="S6" s="84"/>
      <c r="T6" s="75">
        <v>9</v>
      </c>
      <c r="U6" s="107">
        <v>44114</v>
      </c>
      <c r="AH6" s="73"/>
      <c r="AS6" s="69" t="s">
        <v>13</v>
      </c>
    </row>
    <row r="7" spans="1:45" ht="21" customHeight="1" thickBot="1" x14ac:dyDescent="0.25">
      <c r="A7" s="232"/>
      <c r="B7" s="233"/>
      <c r="C7" s="233"/>
      <c r="D7" s="234"/>
      <c r="E7" s="217" t="s">
        <v>71</v>
      </c>
      <c r="F7" s="209"/>
      <c r="G7" s="210"/>
      <c r="H7" s="210"/>
      <c r="I7" s="211"/>
      <c r="J7" s="85" t="s">
        <v>72</v>
      </c>
      <c r="K7" s="136">
        <f>K6*0.06625</f>
        <v>0</v>
      </c>
      <c r="L7" s="77"/>
      <c r="O7" s="78">
        <v>0.5</v>
      </c>
      <c r="Q7" s="75">
        <v>10</v>
      </c>
      <c r="S7" s="84"/>
      <c r="T7" s="75">
        <v>10</v>
      </c>
      <c r="U7" s="107">
        <v>44115</v>
      </c>
      <c r="W7" s="86" t="s">
        <v>61</v>
      </c>
      <c r="AH7" s="73"/>
    </row>
    <row r="8" spans="1:45" ht="21" customHeight="1" thickBot="1" x14ac:dyDescent="0.25">
      <c r="A8" s="235" t="s">
        <v>111</v>
      </c>
      <c r="B8" s="207"/>
      <c r="C8" s="207"/>
      <c r="D8" s="236"/>
      <c r="E8" s="217" t="s">
        <v>4</v>
      </c>
      <c r="F8" s="209"/>
      <c r="G8" s="210"/>
      <c r="H8" s="210"/>
      <c r="I8" s="212"/>
      <c r="J8" s="87" t="s">
        <v>16</v>
      </c>
      <c r="K8" s="137">
        <f>K6+K7</f>
        <v>0</v>
      </c>
      <c r="L8" s="77"/>
      <c r="O8" s="78">
        <v>0.51041666666666696</v>
      </c>
      <c r="Q8" s="75">
        <v>11</v>
      </c>
      <c r="S8" s="84"/>
      <c r="T8" s="75">
        <v>11</v>
      </c>
      <c r="U8" s="107">
        <v>44116</v>
      </c>
      <c r="AH8" s="73"/>
    </row>
    <row r="9" spans="1:45" ht="21" customHeight="1" x14ac:dyDescent="0.2">
      <c r="A9" s="235" t="s">
        <v>112</v>
      </c>
      <c r="B9" s="207"/>
      <c r="C9" s="207"/>
      <c r="D9" s="236"/>
      <c r="E9" s="217" t="s">
        <v>13</v>
      </c>
      <c r="F9" s="209"/>
      <c r="G9" s="210"/>
      <c r="H9" s="210"/>
      <c r="I9" s="210"/>
      <c r="J9" s="189"/>
      <c r="K9" s="190"/>
      <c r="L9" s="77"/>
      <c r="O9" s="78">
        <v>0.52083333333333304</v>
      </c>
      <c r="Q9" s="75">
        <v>12</v>
      </c>
      <c r="S9" s="84"/>
      <c r="T9" s="75">
        <v>12</v>
      </c>
      <c r="U9" s="107">
        <v>44117</v>
      </c>
      <c r="AH9" s="73"/>
    </row>
    <row r="10" spans="1:45" ht="21" customHeight="1" x14ac:dyDescent="0.2">
      <c r="A10" s="237"/>
      <c r="B10" s="208"/>
      <c r="C10" s="208"/>
      <c r="D10" s="238"/>
      <c r="E10" s="230"/>
      <c r="F10" s="213"/>
      <c r="G10" s="214"/>
      <c r="H10" s="214"/>
      <c r="I10" s="214"/>
      <c r="J10" s="214"/>
      <c r="K10" s="214"/>
      <c r="L10" s="88"/>
      <c r="O10" s="78">
        <v>0.53125</v>
      </c>
      <c r="Q10" s="75">
        <v>13</v>
      </c>
      <c r="S10" s="84"/>
      <c r="T10" s="75">
        <v>13</v>
      </c>
      <c r="U10" s="107">
        <v>44118</v>
      </c>
      <c r="AH10" s="73"/>
    </row>
    <row r="11" spans="1:45" ht="21" customHeight="1" thickBot="1" x14ac:dyDescent="0.25">
      <c r="A11" s="239" t="s">
        <v>68</v>
      </c>
      <c r="B11" s="240"/>
      <c r="C11" s="240"/>
      <c r="D11" s="241"/>
      <c r="E11" s="231" t="s">
        <v>13</v>
      </c>
      <c r="F11" s="178"/>
      <c r="G11" s="178"/>
      <c r="H11" s="178"/>
      <c r="I11" s="178"/>
      <c r="J11" s="178"/>
      <c r="K11" s="178"/>
      <c r="L11" s="77"/>
      <c r="O11" s="78">
        <v>0.54166666666666696</v>
      </c>
      <c r="Q11" s="75">
        <v>14</v>
      </c>
      <c r="S11" s="84"/>
      <c r="T11" s="75">
        <v>14</v>
      </c>
      <c r="U11" s="107">
        <v>44119</v>
      </c>
      <c r="AH11" s="73"/>
    </row>
    <row r="12" spans="1:45" ht="21" customHeight="1" x14ac:dyDescent="0.2">
      <c r="A12" s="188" t="s">
        <v>75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90"/>
      <c r="L12" s="77"/>
      <c r="O12" s="78">
        <v>0.55208333333333304</v>
      </c>
      <c r="Q12" s="75">
        <v>15</v>
      </c>
      <c r="S12" s="84"/>
      <c r="T12" s="75">
        <v>15</v>
      </c>
      <c r="U12" s="107">
        <v>44120</v>
      </c>
      <c r="AH12" s="73"/>
    </row>
    <row r="13" spans="1:45" ht="21" customHeight="1" thickBot="1" x14ac:dyDescent="0.25">
      <c r="A13" s="184" t="s">
        <v>13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6"/>
      <c r="L13" s="77"/>
      <c r="O13" s="78">
        <v>0.5625</v>
      </c>
      <c r="Q13" s="75">
        <v>16</v>
      </c>
      <c r="S13" s="84"/>
      <c r="T13" s="75">
        <v>16</v>
      </c>
      <c r="U13" s="107">
        <v>44121</v>
      </c>
      <c r="AH13" s="73"/>
    </row>
    <row r="14" spans="1:45" ht="24.75" customHeight="1" x14ac:dyDescent="0.2">
      <c r="A14" s="181" t="s">
        <v>83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3"/>
      <c r="L14" s="77"/>
      <c r="O14" s="78">
        <v>0.57291666666666696</v>
      </c>
      <c r="Q14" s="75">
        <v>17</v>
      </c>
      <c r="S14" s="84"/>
      <c r="T14" s="75">
        <v>17</v>
      </c>
      <c r="U14" s="107">
        <v>44122</v>
      </c>
      <c r="AH14" s="73"/>
    </row>
    <row r="15" spans="1:45" ht="24.75" customHeight="1" x14ac:dyDescent="0.2">
      <c r="A15" s="191" t="s">
        <v>93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3"/>
      <c r="L15" s="77"/>
      <c r="M15" s="77"/>
      <c r="O15" s="78">
        <v>0.58333333333333304</v>
      </c>
      <c r="P15" s="78">
        <v>0.58333333333333304</v>
      </c>
      <c r="Q15" s="69"/>
      <c r="R15" s="75">
        <v>18</v>
      </c>
      <c r="S15" s="69"/>
      <c r="T15" s="75">
        <v>18</v>
      </c>
      <c r="U15" s="107">
        <v>44123</v>
      </c>
      <c r="AH15" s="73"/>
    </row>
    <row r="16" spans="1:45" ht="12.75" customHeight="1" x14ac:dyDescent="0.2">
      <c r="A16" s="194" t="s">
        <v>116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6"/>
      <c r="L16" s="89"/>
      <c r="M16" s="89"/>
      <c r="O16" s="78">
        <v>0.59375</v>
      </c>
      <c r="P16" s="78">
        <v>0.59375</v>
      </c>
      <c r="Q16" s="69"/>
      <c r="R16" s="75">
        <v>19</v>
      </c>
      <c r="S16" s="69"/>
      <c r="T16" s="75">
        <v>19</v>
      </c>
      <c r="U16" s="107">
        <v>44124</v>
      </c>
      <c r="AH16" s="73"/>
    </row>
    <row r="17" spans="1:43" ht="12.75" customHeight="1" x14ac:dyDescent="0.2">
      <c r="A17" s="197"/>
      <c r="B17" s="198"/>
      <c r="C17" s="198"/>
      <c r="D17" s="198"/>
      <c r="E17" s="198"/>
      <c r="F17" s="198"/>
      <c r="G17" s="198"/>
      <c r="H17" s="198"/>
      <c r="I17" s="198"/>
      <c r="J17" s="198"/>
      <c r="K17" s="199"/>
      <c r="L17" s="89"/>
      <c r="M17" s="89"/>
      <c r="N17" s="89"/>
      <c r="O17" s="69"/>
      <c r="Q17" s="78"/>
      <c r="S17" s="75">
        <v>20</v>
      </c>
      <c r="T17" s="75">
        <v>20</v>
      </c>
      <c r="U17" s="107">
        <v>44125</v>
      </c>
      <c r="AH17" s="73"/>
    </row>
    <row r="18" spans="1:43" ht="18" customHeight="1" x14ac:dyDescent="0.2">
      <c r="A18" s="138"/>
      <c r="B18" s="108" t="s">
        <v>81</v>
      </c>
      <c r="C18" s="127"/>
      <c r="D18" s="128"/>
      <c r="E18" s="129"/>
      <c r="F18" s="130"/>
      <c r="G18" s="130"/>
      <c r="H18" s="131"/>
      <c r="I18" s="132"/>
      <c r="J18" s="70"/>
      <c r="K18" s="139"/>
      <c r="L18" s="89"/>
      <c r="M18" s="89"/>
      <c r="N18" s="89"/>
      <c r="O18" s="69"/>
      <c r="Q18" s="78"/>
      <c r="S18" s="75">
        <v>21</v>
      </c>
      <c r="T18" s="75">
        <v>21</v>
      </c>
      <c r="U18" s="107">
        <v>44126</v>
      </c>
      <c r="AH18" s="73"/>
    </row>
    <row r="19" spans="1:43" ht="19.5" customHeight="1" x14ac:dyDescent="0.2">
      <c r="A19" s="138"/>
      <c r="B19" s="108"/>
      <c r="C19" s="127" t="s">
        <v>76</v>
      </c>
      <c r="D19" s="128"/>
      <c r="E19" s="129" t="s">
        <v>3</v>
      </c>
      <c r="F19" s="130" t="s">
        <v>23</v>
      </c>
      <c r="G19" s="127"/>
      <c r="H19" s="128"/>
      <c r="I19" s="129"/>
      <c r="J19" s="130"/>
      <c r="K19" s="139"/>
      <c r="L19" s="89"/>
      <c r="M19" s="89"/>
      <c r="N19" s="89"/>
      <c r="O19" s="69"/>
      <c r="Q19" s="78"/>
      <c r="S19" s="75">
        <v>22</v>
      </c>
      <c r="T19" s="75">
        <v>22</v>
      </c>
      <c r="U19" s="107">
        <v>44127</v>
      </c>
      <c r="AH19" s="73"/>
    </row>
    <row r="20" spans="1:43" ht="19.5" customHeight="1" x14ac:dyDescent="0.2">
      <c r="A20" s="138"/>
      <c r="B20" s="108"/>
      <c r="C20" s="114">
        <f>G3*1.5</f>
        <v>0</v>
      </c>
      <c r="D20" s="112"/>
      <c r="E20" s="113" t="s">
        <v>1</v>
      </c>
      <c r="F20" s="187" t="s">
        <v>82</v>
      </c>
      <c r="G20" s="187"/>
      <c r="H20" s="187"/>
      <c r="I20" s="115"/>
      <c r="J20" s="116"/>
      <c r="K20" s="139"/>
      <c r="L20" s="89"/>
      <c r="M20" s="89"/>
      <c r="N20" s="89"/>
      <c r="O20" s="69" t="s">
        <v>86</v>
      </c>
      <c r="S20" s="75">
        <v>23</v>
      </c>
      <c r="T20" s="75">
        <v>23</v>
      </c>
      <c r="U20" s="107">
        <v>44128</v>
      </c>
      <c r="AH20" s="73"/>
    </row>
    <row r="21" spans="1:43" ht="19.5" customHeight="1" x14ac:dyDescent="0.2">
      <c r="A21" s="138"/>
      <c r="B21" s="108"/>
      <c r="C21" s="114">
        <f>G3*0.5</f>
        <v>0</v>
      </c>
      <c r="D21" s="112"/>
      <c r="E21" s="113" t="s">
        <v>1</v>
      </c>
      <c r="F21" s="125" t="s">
        <v>17</v>
      </c>
      <c r="G21" s="125"/>
      <c r="H21" s="125"/>
      <c r="I21" s="115"/>
      <c r="J21" s="116"/>
      <c r="K21" s="139"/>
      <c r="L21" s="89"/>
      <c r="M21" s="89"/>
      <c r="N21" s="89"/>
      <c r="O21" s="69" t="s">
        <v>64</v>
      </c>
      <c r="Q21" s="75" t="s">
        <v>99</v>
      </c>
      <c r="S21" s="75">
        <v>24</v>
      </c>
      <c r="T21" s="75">
        <v>24</v>
      </c>
      <c r="U21" s="107">
        <v>44129</v>
      </c>
      <c r="Y21" s="73"/>
      <c r="AH21" s="73"/>
    </row>
    <row r="22" spans="1:43" ht="19.5" customHeight="1" x14ac:dyDescent="0.2">
      <c r="A22" s="138"/>
      <c r="B22" s="108"/>
      <c r="C22" s="114">
        <f>G3*2/16</f>
        <v>0</v>
      </c>
      <c r="D22" s="112"/>
      <c r="E22" s="113" t="s">
        <v>84</v>
      </c>
      <c r="F22" s="147" t="s">
        <v>85</v>
      </c>
      <c r="G22" s="116"/>
      <c r="H22" s="116"/>
      <c r="I22" s="115"/>
      <c r="J22" s="116"/>
      <c r="K22" s="139"/>
      <c r="L22" s="89"/>
      <c r="M22" s="89"/>
      <c r="N22" s="89"/>
      <c r="O22" s="69" t="s">
        <v>65</v>
      </c>
      <c r="Q22" s="75" t="str">
        <f>IF($C$30=2,"Pumpkin And Vanilla CheeseCakes","")</f>
        <v/>
      </c>
      <c r="S22" s="75">
        <v>25</v>
      </c>
      <c r="T22" s="75">
        <v>25</v>
      </c>
      <c r="U22" s="107">
        <v>44130</v>
      </c>
      <c r="Y22" s="91"/>
      <c r="AH22" s="73"/>
    </row>
    <row r="23" spans="1:43" ht="19.5" customHeight="1" x14ac:dyDescent="0.2">
      <c r="A23" s="138"/>
      <c r="B23" s="108"/>
      <c r="C23" s="114">
        <f>G3*2/16</f>
        <v>0</v>
      </c>
      <c r="D23" s="112"/>
      <c r="E23" s="113" t="s">
        <v>2</v>
      </c>
      <c r="F23" s="125" t="s">
        <v>18</v>
      </c>
      <c r="G23" s="125"/>
      <c r="H23" s="125"/>
      <c r="I23" s="115"/>
      <c r="J23" s="116"/>
      <c r="K23" s="139"/>
      <c r="L23" s="89"/>
      <c r="M23" s="89"/>
      <c r="N23" s="89"/>
      <c r="O23" s="69"/>
      <c r="Q23" s="75" t="str">
        <f>IF($C$30=2,"Pumpkin CheeseCake &amp; Apple Pie","")</f>
        <v/>
      </c>
      <c r="S23" s="75">
        <v>26</v>
      </c>
      <c r="T23" s="75">
        <v>26</v>
      </c>
      <c r="U23" s="107">
        <v>44131</v>
      </c>
      <c r="Y23" s="91"/>
      <c r="AH23" s="73"/>
    </row>
    <row r="24" spans="1:43" ht="19.5" customHeight="1" x14ac:dyDescent="0.2">
      <c r="A24" s="138"/>
      <c r="B24" s="108"/>
      <c r="C24" s="114">
        <f>G3*8/16</f>
        <v>0</v>
      </c>
      <c r="D24" s="112"/>
      <c r="E24" s="113" t="s">
        <v>1</v>
      </c>
      <c r="F24" s="125" t="s">
        <v>22</v>
      </c>
      <c r="G24" s="125"/>
      <c r="H24" s="125"/>
      <c r="I24" s="115"/>
      <c r="J24" s="116"/>
      <c r="K24" s="139"/>
      <c r="L24" s="89"/>
      <c r="M24" s="89"/>
      <c r="N24" s="89"/>
      <c r="O24" s="69"/>
      <c r="Q24" s="75" t="str">
        <f>IF($C$30=2,"Vanilla CheeseCake &amp; Apple Pie","")</f>
        <v/>
      </c>
      <c r="S24" s="75">
        <v>27</v>
      </c>
      <c r="T24" s="75">
        <v>27</v>
      </c>
      <c r="U24" s="107">
        <v>44132</v>
      </c>
      <c r="Y24" s="91"/>
      <c r="AH24" s="73"/>
    </row>
    <row r="25" spans="1:43" ht="19.5" customHeight="1" x14ac:dyDescent="0.2">
      <c r="A25" s="138"/>
      <c r="B25" s="108"/>
      <c r="C25" s="114">
        <f>G3*6.25/16</f>
        <v>0</v>
      </c>
      <c r="D25" s="112"/>
      <c r="E25" s="113" t="s">
        <v>1</v>
      </c>
      <c r="F25" s="125" t="s">
        <v>19</v>
      </c>
      <c r="G25" s="125"/>
      <c r="H25" s="125"/>
      <c r="I25" s="115"/>
      <c r="J25" s="116"/>
      <c r="K25" s="139"/>
      <c r="L25" s="89"/>
      <c r="M25" s="89"/>
      <c r="N25" s="89"/>
      <c r="O25" s="69"/>
      <c r="Q25" s="75" t="str">
        <f>IF($C$30=2,"2 Pumpkin &amp; 2 Apple Pies","")</f>
        <v/>
      </c>
      <c r="S25" s="75">
        <v>28</v>
      </c>
      <c r="T25" s="75">
        <v>28</v>
      </c>
      <c r="U25" s="107">
        <v>44133</v>
      </c>
      <c r="W25" s="69" t="str">
        <f>IF(C30=2, "2 Pumpkin","")</f>
        <v/>
      </c>
      <c r="Y25" s="73"/>
      <c r="AC25" s="102"/>
      <c r="AH25" s="73"/>
      <c r="AQ25" s="69" t="s">
        <v>13</v>
      </c>
    </row>
    <row r="26" spans="1:43" ht="19.5" customHeight="1" x14ac:dyDescent="0.2">
      <c r="A26" s="179"/>
      <c r="B26" s="180"/>
      <c r="C26" s="114">
        <f>G3*4.5/16</f>
        <v>0</v>
      </c>
      <c r="D26" s="112"/>
      <c r="E26" s="113" t="s">
        <v>1</v>
      </c>
      <c r="F26" s="125" t="s">
        <v>20</v>
      </c>
      <c r="G26" s="125"/>
      <c r="H26" s="125"/>
      <c r="I26" s="115"/>
      <c r="J26" s="116"/>
      <c r="K26" s="139"/>
      <c r="L26" s="89"/>
      <c r="M26" s="89"/>
      <c r="N26" s="89"/>
      <c r="O26" s="69"/>
      <c r="Q26" s="75" t="str">
        <f>IF($C$30=2," 2 Vanilla &amp; 2 Apple Pies","")</f>
        <v/>
      </c>
      <c r="S26" s="75">
        <v>29</v>
      </c>
      <c r="T26" s="75">
        <v>29</v>
      </c>
      <c r="U26" s="107">
        <v>44134</v>
      </c>
      <c r="Y26" s="73"/>
      <c r="AH26" s="73"/>
    </row>
    <row r="27" spans="1:43" ht="19.5" customHeight="1" x14ac:dyDescent="0.2">
      <c r="A27" s="138"/>
      <c r="B27" s="108"/>
      <c r="C27" s="114">
        <f>G3*4.5/16</f>
        <v>0</v>
      </c>
      <c r="D27" s="112"/>
      <c r="E27" s="113" t="s">
        <v>1</v>
      </c>
      <c r="F27" s="125" t="s">
        <v>63</v>
      </c>
      <c r="G27" s="125"/>
      <c r="H27" s="125"/>
      <c r="I27" s="115"/>
      <c r="J27" s="116"/>
      <c r="K27" s="139"/>
      <c r="L27" s="89"/>
      <c r="M27" s="89"/>
      <c r="N27" s="89"/>
      <c r="O27" s="69"/>
      <c r="Q27" s="75" t="str">
        <f>IF($C$30=2,"1 Pumpkin/1 Vanilla &amp; 2 Apple Pies","")</f>
        <v/>
      </c>
      <c r="S27" s="75">
        <v>30</v>
      </c>
      <c r="T27" s="75">
        <v>30</v>
      </c>
      <c r="U27" s="107">
        <v>44135</v>
      </c>
      <c r="AH27" s="73"/>
    </row>
    <row r="28" spans="1:43" ht="19.5" customHeight="1" x14ac:dyDescent="0.25">
      <c r="A28" s="140" t="s">
        <v>13</v>
      </c>
      <c r="B28" s="154" t="s">
        <v>69</v>
      </c>
      <c r="C28" s="153">
        <v>0</v>
      </c>
      <c r="D28" s="118"/>
      <c r="E28" s="119" t="s">
        <v>1</v>
      </c>
      <c r="F28" s="120" t="s">
        <v>117</v>
      </c>
      <c r="G28" s="120"/>
      <c r="H28" s="120"/>
      <c r="I28" s="121">
        <v>7.95</v>
      </c>
      <c r="J28" s="122">
        <f>I28*C28</f>
        <v>0</v>
      </c>
      <c r="K28" s="139"/>
      <c r="L28" s="89"/>
      <c r="M28" s="89"/>
      <c r="N28" s="89"/>
      <c r="O28" s="69"/>
      <c r="Q28" s="75" t="str">
        <f>IF($C$30=2,"4 Apple Pies","")</f>
        <v/>
      </c>
      <c r="S28" s="75">
        <v>31</v>
      </c>
      <c r="T28" s="75">
        <v>31</v>
      </c>
      <c r="U28" s="107">
        <v>44136</v>
      </c>
      <c r="AH28" s="73"/>
    </row>
    <row r="29" spans="1:43" ht="19.5" customHeight="1" x14ac:dyDescent="0.2">
      <c r="A29" s="138"/>
      <c r="B29" s="108"/>
      <c r="C29" s="114">
        <f>2*G3</f>
        <v>0</v>
      </c>
      <c r="D29" s="112"/>
      <c r="E29" s="113" t="s">
        <v>59</v>
      </c>
      <c r="F29" s="125" t="s">
        <v>21</v>
      </c>
      <c r="G29" s="125"/>
      <c r="H29" s="125" t="s">
        <v>13</v>
      </c>
      <c r="I29" s="115"/>
      <c r="J29" s="116"/>
      <c r="K29" s="139"/>
      <c r="L29" s="89"/>
      <c r="M29" s="89"/>
      <c r="N29" s="89"/>
      <c r="O29" s="69"/>
      <c r="S29" s="75">
        <v>32</v>
      </c>
      <c r="T29" s="75">
        <v>32</v>
      </c>
      <c r="U29" s="107">
        <v>44137</v>
      </c>
      <c r="AH29" s="73"/>
    </row>
    <row r="30" spans="1:43" ht="19.5" customHeight="1" x14ac:dyDescent="0.25">
      <c r="A30" s="138"/>
      <c r="B30" s="108"/>
      <c r="C30" s="114">
        <f>IF($G$3&lt;8,1,(IF($G$3&lt;16,2,(IF($G$3&gt;1,4,0)))))</f>
        <v>1</v>
      </c>
      <c r="D30" s="167"/>
      <c r="E30" s="117">
        <f>G3</f>
        <v>0</v>
      </c>
      <c r="F30" s="148" t="s">
        <v>107</v>
      </c>
      <c r="G30" s="115"/>
      <c r="H30" s="116"/>
      <c r="I30" s="115"/>
      <c r="J30" s="116"/>
      <c r="K30" s="139"/>
      <c r="L30" s="89"/>
      <c r="M30" s="89"/>
      <c r="N30" s="89"/>
      <c r="O30" s="69"/>
      <c r="S30" s="75">
        <v>33</v>
      </c>
      <c r="T30" s="75">
        <v>33</v>
      </c>
      <c r="U30" s="107">
        <v>44138</v>
      </c>
      <c r="AH30" s="73"/>
    </row>
    <row r="31" spans="1:43" ht="19.5" customHeight="1" x14ac:dyDescent="0.2">
      <c r="A31" s="138"/>
      <c r="B31" s="108"/>
      <c r="C31" s="102"/>
      <c r="D31" s="170"/>
      <c r="E31" s="171"/>
      <c r="F31" s="91"/>
      <c r="G31" s="91"/>
      <c r="H31" s="91"/>
      <c r="I31" s="172"/>
      <c r="J31" s="173"/>
      <c r="K31" s="139"/>
      <c r="L31" s="89"/>
      <c r="M31" s="90"/>
      <c r="N31" s="81"/>
      <c r="O31" s="93"/>
      <c r="S31" s="84">
        <v>43760</v>
      </c>
      <c r="T31" s="75">
        <v>34</v>
      </c>
      <c r="U31" s="107">
        <v>44139</v>
      </c>
      <c r="AH31" s="73"/>
    </row>
    <row r="32" spans="1:43" s="157" customFormat="1" ht="26.25" customHeight="1" x14ac:dyDescent="0.25">
      <c r="A32" s="204" t="s">
        <v>80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6"/>
      <c r="L32" s="156"/>
      <c r="O32" s="158"/>
      <c r="Q32" s="159">
        <v>43759</v>
      </c>
      <c r="S32" s="159">
        <v>43764</v>
      </c>
      <c r="T32" s="158">
        <v>38</v>
      </c>
      <c r="U32" s="160">
        <v>44140</v>
      </c>
    </row>
    <row r="33" spans="1:21" s="73" customFormat="1" ht="17.45" customHeight="1" x14ac:dyDescent="0.25">
      <c r="A33" s="161"/>
      <c r="B33" s="108"/>
      <c r="C33" s="162"/>
      <c r="D33" s="94"/>
      <c r="E33" s="71"/>
      <c r="F33" s="70"/>
      <c r="G33" s="95"/>
      <c r="H33" s="70"/>
      <c r="I33" s="70"/>
      <c r="J33" s="70"/>
      <c r="K33" s="70"/>
      <c r="L33" s="70"/>
      <c r="O33" s="163">
        <v>43758</v>
      </c>
      <c r="Q33" s="163">
        <v>43760</v>
      </c>
      <c r="S33" s="163">
        <v>43765</v>
      </c>
      <c r="T33" s="164">
        <v>39</v>
      </c>
      <c r="U33" s="165">
        <v>44141</v>
      </c>
    </row>
    <row r="34" spans="1:21" ht="17.45" customHeight="1" x14ac:dyDescent="0.25">
      <c r="A34"/>
      <c r="B34" s="109"/>
      <c r="C34" s="96"/>
      <c r="D34" s="97"/>
      <c r="E34" s="72"/>
      <c r="F34" s="100"/>
      <c r="G34" s="99"/>
      <c r="H34" s="98"/>
      <c r="K34" s="89"/>
      <c r="L34" s="89"/>
      <c r="Q34" s="84">
        <v>43762</v>
      </c>
      <c r="S34" s="84">
        <v>43767</v>
      </c>
      <c r="T34" s="75">
        <v>41</v>
      </c>
      <c r="U34" s="107">
        <v>44142</v>
      </c>
    </row>
    <row r="35" spans="1:21" ht="17.45" customHeight="1" x14ac:dyDescent="0.2">
      <c r="A35" s="111"/>
      <c r="C35" s="96"/>
      <c r="D35" s="97"/>
      <c r="E35" s="72"/>
      <c r="F35" s="98"/>
      <c r="G35" s="99"/>
      <c r="H35" s="98"/>
      <c r="Q35" s="84">
        <v>43763</v>
      </c>
      <c r="S35" s="84">
        <v>43768</v>
      </c>
      <c r="T35" s="75">
        <v>42</v>
      </c>
      <c r="U35" s="107">
        <v>44143</v>
      </c>
    </row>
    <row r="36" spans="1:21" ht="17.45" customHeight="1" x14ac:dyDescent="0.2">
      <c r="A36" s="111"/>
      <c r="C36" s="96"/>
      <c r="D36" s="97"/>
      <c r="E36" s="72"/>
      <c r="F36" s="72"/>
      <c r="G36" s="99"/>
      <c r="H36" s="98"/>
      <c r="N36" s="75" t="s">
        <v>92</v>
      </c>
      <c r="Q36" s="84">
        <v>43764</v>
      </c>
      <c r="S36" s="84">
        <v>43769</v>
      </c>
      <c r="T36" s="75">
        <v>43</v>
      </c>
      <c r="U36" s="107">
        <v>44144</v>
      </c>
    </row>
    <row r="37" spans="1:21" ht="17.45" customHeight="1" x14ac:dyDescent="0.2">
      <c r="A37" s="111"/>
      <c r="C37" s="101"/>
      <c r="D37" s="97"/>
      <c r="E37" s="72"/>
      <c r="F37" s="72"/>
      <c r="G37" s="99"/>
      <c r="H37" s="98"/>
      <c r="L37" s="69">
        <v>6</v>
      </c>
      <c r="N37" s="69" t="s">
        <v>36</v>
      </c>
      <c r="Q37" s="84">
        <v>43765</v>
      </c>
      <c r="S37" s="84">
        <v>43770</v>
      </c>
      <c r="T37" s="75">
        <v>44</v>
      </c>
      <c r="U37" s="107">
        <v>44145</v>
      </c>
    </row>
    <row r="38" spans="1:21" ht="17.45" customHeight="1" x14ac:dyDescent="0.2">
      <c r="C38" s="102"/>
      <c r="D38" s="98"/>
      <c r="E38" s="73"/>
      <c r="F38" s="168"/>
      <c r="G38" s="73"/>
      <c r="H38" s="98"/>
      <c r="L38" s="69">
        <v>6</v>
      </c>
      <c r="N38" s="69" t="s">
        <v>104</v>
      </c>
      <c r="Q38" s="84">
        <v>43766</v>
      </c>
      <c r="S38" s="84">
        <v>43771</v>
      </c>
      <c r="T38" s="75">
        <v>45</v>
      </c>
      <c r="U38" s="107">
        <v>44146</v>
      </c>
    </row>
    <row r="39" spans="1:21" ht="17.45" customHeight="1" x14ac:dyDescent="0.2">
      <c r="C39" s="102"/>
      <c r="D39" s="98"/>
      <c r="E39" s="73"/>
      <c r="F39" s="73"/>
      <c r="G39" s="73"/>
      <c r="H39" s="98"/>
      <c r="L39" s="69">
        <v>6</v>
      </c>
      <c r="N39" s="69" t="s">
        <v>105</v>
      </c>
      <c r="Q39" s="84">
        <v>43767</v>
      </c>
      <c r="S39" s="84">
        <v>43772</v>
      </c>
      <c r="T39" s="75">
        <v>46</v>
      </c>
      <c r="U39" s="107">
        <v>44147</v>
      </c>
    </row>
    <row r="40" spans="1:21" ht="17.45" customHeight="1" x14ac:dyDescent="0.2">
      <c r="C40" s="102"/>
      <c r="D40" s="98"/>
      <c r="E40" s="73"/>
      <c r="F40" s="73"/>
      <c r="G40" s="73"/>
      <c r="H40" s="98"/>
      <c r="L40" s="69">
        <v>8</v>
      </c>
      <c r="N40" s="75" t="s">
        <v>100</v>
      </c>
      <c r="Q40" s="84">
        <v>43768</v>
      </c>
      <c r="S40" s="84">
        <v>43773</v>
      </c>
      <c r="T40" s="75">
        <v>47</v>
      </c>
      <c r="U40" s="107">
        <v>44148</v>
      </c>
    </row>
    <row r="41" spans="1:21" ht="17.45" customHeight="1" x14ac:dyDescent="0.2">
      <c r="C41" s="102"/>
      <c r="D41" s="98"/>
      <c r="F41" s="111"/>
      <c r="L41" s="69">
        <v>8</v>
      </c>
      <c r="N41" s="69" t="s">
        <v>101</v>
      </c>
      <c r="Q41" s="84">
        <v>43769</v>
      </c>
      <c r="S41" s="84">
        <v>43774</v>
      </c>
      <c r="T41" s="75">
        <v>48</v>
      </c>
      <c r="U41" s="107">
        <v>44149</v>
      </c>
    </row>
    <row r="42" spans="1:21" ht="17.45" customHeight="1" x14ac:dyDescent="0.25">
      <c r="C42" s="102"/>
      <c r="D42" s="98"/>
      <c r="F42"/>
      <c r="L42" s="69">
        <v>8</v>
      </c>
      <c r="M42" s="166"/>
      <c r="N42" s="69" t="s">
        <v>102</v>
      </c>
      <c r="Q42" s="84">
        <v>43770</v>
      </c>
      <c r="S42" s="84">
        <v>43775</v>
      </c>
      <c r="T42" s="75">
        <v>49</v>
      </c>
      <c r="U42" s="107">
        <v>44150</v>
      </c>
    </row>
    <row r="43" spans="1:21" ht="17.45" customHeight="1" x14ac:dyDescent="0.2">
      <c r="C43" s="102"/>
      <c r="D43" s="98"/>
      <c r="F43" s="111"/>
      <c r="L43" s="69">
        <v>8</v>
      </c>
      <c r="N43" s="75" t="s">
        <v>94</v>
      </c>
      <c r="Q43" s="84">
        <v>43771</v>
      </c>
      <c r="S43" s="84">
        <v>43776</v>
      </c>
      <c r="T43" s="75">
        <v>50</v>
      </c>
      <c r="U43" s="107">
        <v>44154</v>
      </c>
    </row>
    <row r="44" spans="1:21" ht="17.45" customHeight="1" x14ac:dyDescent="0.25">
      <c r="C44" s="102"/>
      <c r="D44" s="98"/>
      <c r="F44"/>
      <c r="L44" s="69">
        <v>8</v>
      </c>
      <c r="N44" s="75" t="s">
        <v>95</v>
      </c>
      <c r="Q44" s="84">
        <v>43772</v>
      </c>
      <c r="S44" s="84">
        <v>43777</v>
      </c>
      <c r="U44" s="107">
        <v>44155</v>
      </c>
    </row>
    <row r="45" spans="1:21" ht="17.45" customHeight="1" x14ac:dyDescent="0.2">
      <c r="C45" s="102"/>
      <c r="D45" s="98"/>
      <c r="F45" s="111"/>
      <c r="L45" s="69" t="s">
        <v>109</v>
      </c>
      <c r="N45" s="69" t="s">
        <v>108</v>
      </c>
      <c r="Q45" s="84">
        <v>43773</v>
      </c>
      <c r="S45" s="84">
        <v>43778</v>
      </c>
    </row>
    <row r="46" spans="1:21" ht="17.45" customHeight="1" x14ac:dyDescent="0.2">
      <c r="C46" s="96"/>
      <c r="D46" s="98"/>
      <c r="F46" s="111"/>
      <c r="L46" s="69">
        <v>16</v>
      </c>
      <c r="N46" s="75" t="s">
        <v>96</v>
      </c>
      <c r="Q46" s="84">
        <v>43774</v>
      </c>
      <c r="S46" s="84">
        <v>43779</v>
      </c>
    </row>
    <row r="47" spans="1:21" ht="17.45" customHeight="1" x14ac:dyDescent="0.2">
      <c r="C47" s="96"/>
      <c r="D47" s="98"/>
      <c r="F47" s="111"/>
      <c r="L47" s="69">
        <v>16</v>
      </c>
      <c r="N47" s="75" t="s">
        <v>97</v>
      </c>
      <c r="Q47" s="84">
        <v>43775</v>
      </c>
      <c r="S47" s="84">
        <v>43780</v>
      </c>
    </row>
    <row r="48" spans="1:21" ht="22.5" customHeight="1" x14ac:dyDescent="0.2">
      <c r="C48" s="96"/>
      <c r="D48" s="98"/>
      <c r="E48" s="73"/>
      <c r="F48" s="73"/>
      <c r="G48" s="73"/>
      <c r="L48" s="69">
        <v>16</v>
      </c>
      <c r="N48" s="75" t="s">
        <v>98</v>
      </c>
      <c r="Q48" s="84">
        <v>43776</v>
      </c>
      <c r="S48" s="84">
        <v>43781</v>
      </c>
    </row>
    <row r="49" spans="3:19" ht="22.5" customHeight="1" x14ac:dyDescent="0.2">
      <c r="C49" s="96"/>
      <c r="D49" s="97"/>
      <c r="E49" s="74"/>
      <c r="F49" s="74"/>
      <c r="G49" s="99"/>
      <c r="L49" s="69" t="s">
        <v>110</v>
      </c>
      <c r="N49" s="69" t="s">
        <v>103</v>
      </c>
      <c r="Q49" s="84">
        <v>43777</v>
      </c>
      <c r="S49" s="84">
        <v>43782</v>
      </c>
    </row>
    <row r="50" spans="3:19" ht="22.5" customHeight="1" x14ac:dyDescent="0.2">
      <c r="C50" s="96"/>
      <c r="D50" s="98"/>
      <c r="Q50" s="84">
        <v>43778</v>
      </c>
      <c r="S50" s="84">
        <v>43783</v>
      </c>
    </row>
    <row r="51" spans="3:19" ht="22.5" customHeight="1" x14ac:dyDescent="0.2">
      <c r="C51" s="96"/>
      <c r="D51" s="98"/>
      <c r="L51" s="69">
        <f>IF($G$3&lt;8,1,(IF($G$3&lt;16,2,(IF($G$3&gt;16,3,0)))))</f>
        <v>1</v>
      </c>
      <c r="M51" s="69" t="s">
        <v>106</v>
      </c>
      <c r="Q51" s="84">
        <v>43779</v>
      </c>
      <c r="S51" s="84">
        <v>43784</v>
      </c>
    </row>
    <row r="52" spans="3:19" ht="22.5" customHeight="1" x14ac:dyDescent="0.2">
      <c r="C52" s="96"/>
      <c r="D52" s="98"/>
      <c r="Q52" s="84">
        <v>43780</v>
      </c>
      <c r="S52" s="84">
        <v>43785</v>
      </c>
    </row>
    <row r="53" spans="3:19" ht="22.5" customHeight="1" x14ac:dyDescent="0.2">
      <c r="C53" s="96"/>
      <c r="D53" s="98"/>
      <c r="N53" s="75" t="s">
        <v>107</v>
      </c>
      <c r="Q53" s="84">
        <v>43781</v>
      </c>
      <c r="S53" s="84">
        <v>43786</v>
      </c>
    </row>
    <row r="54" spans="3:19" ht="22.5" customHeight="1" x14ac:dyDescent="0.2">
      <c r="C54" s="96"/>
      <c r="D54" s="98"/>
      <c r="L54" s="69">
        <v>6</v>
      </c>
      <c r="N54" s="169" t="str">
        <f>IF($C$30=1,"Pumpkin CheeseCake","Scroll Down")</f>
        <v>Pumpkin CheeseCake</v>
      </c>
      <c r="Q54" s="84">
        <v>43782</v>
      </c>
      <c r="S54" s="84">
        <v>43787</v>
      </c>
    </row>
    <row r="55" spans="3:19" ht="22.5" customHeight="1" x14ac:dyDescent="0.2">
      <c r="C55" s="96"/>
      <c r="D55" s="98"/>
      <c r="L55" s="69">
        <v>6</v>
      </c>
      <c r="N55" s="169" t="str">
        <f>IF($C$30=1,"Vanilla CheeseCake","Scroll Down")</f>
        <v>Vanilla CheeseCake</v>
      </c>
      <c r="Q55" s="84">
        <v>43783</v>
      </c>
      <c r="S55" s="84">
        <v>43788</v>
      </c>
    </row>
    <row r="56" spans="3:19" ht="22.5" customHeight="1" x14ac:dyDescent="0.2">
      <c r="C56" s="96"/>
      <c r="D56" s="98"/>
      <c r="L56" s="69">
        <v>6</v>
      </c>
      <c r="N56" s="169" t="str">
        <f>IF($C$30=1,"Apple Pie","Scroll Down")</f>
        <v>Apple Pie</v>
      </c>
      <c r="Q56" s="84">
        <v>43784</v>
      </c>
      <c r="S56" s="84">
        <v>43789</v>
      </c>
    </row>
    <row r="57" spans="3:19" ht="22.5" customHeight="1" x14ac:dyDescent="0.2">
      <c r="C57" s="102"/>
      <c r="D57" s="98"/>
      <c r="L57" s="69">
        <v>8</v>
      </c>
      <c r="N57" s="169" t="str">
        <f>IF($C$30=2,"2 Pumpkin CheeseCakes","Scroll Down")</f>
        <v>Scroll Down</v>
      </c>
      <c r="Q57" s="84">
        <v>43785</v>
      </c>
      <c r="S57" s="84"/>
    </row>
    <row r="58" spans="3:19" ht="22.5" customHeight="1" x14ac:dyDescent="0.2">
      <c r="C58" s="96"/>
      <c r="D58" s="98"/>
      <c r="F58" s="111"/>
      <c r="L58" s="69">
        <v>8</v>
      </c>
      <c r="N58" s="169" t="str">
        <f>IF($C$30=2,"2 Vanilla CheeseCakes","Scroll Down")</f>
        <v>Scroll Down</v>
      </c>
      <c r="Q58" s="84">
        <v>43786</v>
      </c>
      <c r="S58" s="84"/>
    </row>
    <row r="59" spans="3:19" ht="22.5" customHeight="1" x14ac:dyDescent="0.2">
      <c r="C59" s="96"/>
      <c r="D59" s="98"/>
      <c r="L59" s="69">
        <v>8</v>
      </c>
      <c r="N59" s="169" t="str">
        <f>IF($C$30=2,"Pumpkin And Vanilla CheeseCakes","Scroll Down")</f>
        <v>Scroll Down</v>
      </c>
      <c r="Q59" s="84">
        <v>43787</v>
      </c>
      <c r="S59" s="84"/>
    </row>
    <row r="60" spans="3:19" ht="22.5" customHeight="1" x14ac:dyDescent="0.2">
      <c r="L60" s="69">
        <v>8</v>
      </c>
      <c r="N60" s="169" t="str">
        <f>IF($C$30=2,"Pumpkin CheeseCake &amp; Apple Pie","Scroll Down")</f>
        <v>Scroll Down</v>
      </c>
      <c r="Q60" s="84">
        <v>43788</v>
      </c>
      <c r="S60" s="84"/>
    </row>
    <row r="61" spans="3:19" ht="22.5" customHeight="1" x14ac:dyDescent="0.2">
      <c r="L61" s="69">
        <v>8</v>
      </c>
      <c r="N61" s="169" t="str">
        <f>IF($C$30=2,"Vanilla CheeseCake &amp; Apple Pie","Scroll Down")</f>
        <v>Scroll Down</v>
      </c>
      <c r="Q61" s="84">
        <v>43789</v>
      </c>
    </row>
    <row r="62" spans="3:19" ht="22.5" customHeight="1" x14ac:dyDescent="0.2">
      <c r="L62" s="69">
        <v>16</v>
      </c>
      <c r="N62" s="169" t="str">
        <f>IF($C$30=4,"2 Pumpkin &amp; 2 Apple Pies","")</f>
        <v/>
      </c>
    </row>
    <row r="63" spans="3:19" ht="22.5" customHeight="1" x14ac:dyDescent="0.2">
      <c r="L63" s="69">
        <v>16</v>
      </c>
      <c r="N63" s="169" t="str">
        <f>IF($C$30=4," 2 Vanilla &amp; 2 Apple Pies","")</f>
        <v/>
      </c>
    </row>
    <row r="64" spans="3:19" ht="22.5" customHeight="1" x14ac:dyDescent="0.2">
      <c r="L64" s="69">
        <v>16</v>
      </c>
      <c r="N64" s="169" t="str">
        <f>IF($C$30=4,"1 Pumpkin/1 Vanilla &amp; 2 Apple Pies","")</f>
        <v/>
      </c>
      <c r="R64" s="69" t="str">
        <f>IF($C$30=2,"2 Pumpkin CheeseCakes",IF($C$30&lt;8,"","Scroll Down"))</f>
        <v/>
      </c>
    </row>
    <row r="66" spans="14:15" ht="22.5" customHeight="1" x14ac:dyDescent="0.2">
      <c r="N66" s="169"/>
      <c r="O66" s="69"/>
    </row>
  </sheetData>
  <sheetProtection sheet="1" objects="1" scenarios="1" selectLockedCells="1"/>
  <sortState ref="S3:S35">
    <sortCondition ref="S2"/>
  </sortState>
  <mergeCells count="27">
    <mergeCell ref="A32:K32"/>
    <mergeCell ref="A8:D8"/>
    <mergeCell ref="A9:D9"/>
    <mergeCell ref="A10:D10"/>
    <mergeCell ref="F4:I4"/>
    <mergeCell ref="F5:I5"/>
    <mergeCell ref="F6:I6"/>
    <mergeCell ref="F7:I7"/>
    <mergeCell ref="F8:I8"/>
    <mergeCell ref="F9:K9"/>
    <mergeCell ref="F10:K10"/>
    <mergeCell ref="A1:D1"/>
    <mergeCell ref="D3:E3"/>
    <mergeCell ref="F11:K11"/>
    <mergeCell ref="A26:B26"/>
    <mergeCell ref="A14:K14"/>
    <mergeCell ref="A13:K13"/>
    <mergeCell ref="F20:H20"/>
    <mergeCell ref="A12:K12"/>
    <mergeCell ref="A15:K15"/>
    <mergeCell ref="A16:K17"/>
    <mergeCell ref="E1:K1"/>
    <mergeCell ref="A4:D4"/>
    <mergeCell ref="A11:D11"/>
    <mergeCell ref="A5:D5"/>
    <mergeCell ref="A6:D6"/>
    <mergeCell ref="A7:D7"/>
  </mergeCells>
  <dataValidations xWindow="520" yWindow="535" count="6">
    <dataValidation type="list" allowBlank="1" showInputMessage="1" showErrorMessage="1" errorTitle="Gravy  " promptTitle="Gravy - Regular or Low Salt" prompt="Choose From Drop Down" sqref="F22">
      <formula1>$O$20:$O$22</formula1>
    </dataValidation>
    <dataValidation type="list" allowBlank="1" showInputMessage="1" showErrorMessage="1" errorTitle="Pick up time error message" error="Please select from the pick up time pull down menu" promptTitle="P/U Time" prompt="Choose a time  in drop down between 11 AM &amp; 2:15 PM" sqref="I3">
      <formula1>$O$2:$O$16</formula1>
    </dataValidation>
    <dataValidation type="list" allowBlank="1" showInputMessage="1" showErrorMessage="1" sqref="O2">
      <formula1>$O$2:$O$16</formula1>
    </dataValidation>
    <dataValidation type="list" allowBlank="1" showInputMessage="1" showErrorMessage="1" sqref="B3">
      <formula1>$U$2:$U$44</formula1>
    </dataValidation>
    <dataValidation type="list" allowBlank="1" showInputMessage="1" showErrorMessage="1" errorTitle="Guest count error" error="Please select from 6 to 50 guests" promptTitle="Guest count" prompt="Family package available for 6 to 50 guests." sqref="G3">
      <formula1>$T$2:$T$43</formula1>
    </dataValidation>
    <dataValidation type="list" allowBlank="1" showInputMessage="1" showErrorMessage="1" errorTitle="Select Pumpkin or Vanilla" error="Choose only Pumpkin or Vanilla" promptTitle="CheeseCake" prompt="1 Dessert for 6 or 7 Guests._x000a_      Scroll down_x000a_1 CheeseCake &amp; 1 Apple Pie for 8 to 15 Guests._x000a_      Scroll down_x000a_2 CheeseCakes &amp; 2 Apple Pies for 16 Guests or more." sqref="F30">
      <formula1>$N$53:$N$64</formula1>
    </dataValidation>
  </dataValidations>
  <pageMargins left="0.2" right="0" top="0.25" bottom="0.25" header="0.3" footer="0.3"/>
  <pageSetup scale="99" orientation="portrait" r:id="rId1"/>
  <colBreaks count="1" manualBreakCount="1">
    <brk id="1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opLeftCell="C1" workbookViewId="0">
      <selection activeCell="C11" sqref="C11"/>
    </sheetView>
  </sheetViews>
  <sheetFormatPr defaultRowHeight="15" x14ac:dyDescent="0.25"/>
  <cols>
    <col min="1" max="1" width="2" customWidth="1"/>
    <col min="2" max="2" width="3.28515625" customWidth="1"/>
    <col min="4" max="4" width="5" customWidth="1"/>
  </cols>
  <sheetData>
    <row r="1" spans="1:25" x14ac:dyDescent="0.25">
      <c r="A1" s="45"/>
      <c r="B1" s="46"/>
      <c r="C1" s="47" t="s">
        <v>13</v>
      </c>
      <c r="D1" s="48"/>
      <c r="E1" s="49"/>
      <c r="F1" s="50"/>
      <c r="G1" s="6"/>
      <c r="H1" s="51"/>
      <c r="I1" s="52"/>
      <c r="J1" s="53"/>
      <c r="K1" s="20" t="s">
        <v>24</v>
      </c>
      <c r="L1" s="21"/>
      <c r="M1" s="21" t="s">
        <v>25</v>
      </c>
      <c r="N1" s="22" t="s">
        <v>26</v>
      </c>
      <c r="O1" s="21" t="s">
        <v>26</v>
      </c>
      <c r="P1" s="21" t="s">
        <v>27</v>
      </c>
      <c r="Q1" s="21" t="s">
        <v>28</v>
      </c>
      <c r="R1" s="21" t="s">
        <v>29</v>
      </c>
      <c r="S1" s="21" t="s">
        <v>30</v>
      </c>
      <c r="T1" s="21" t="s">
        <v>30</v>
      </c>
      <c r="U1" s="21" t="s">
        <v>30</v>
      </c>
      <c r="V1" s="23" t="s">
        <v>31</v>
      </c>
      <c r="W1" s="21" t="s">
        <v>32</v>
      </c>
      <c r="X1" s="24" t="s">
        <v>32</v>
      </c>
      <c r="Y1" s="24" t="s">
        <v>33</v>
      </c>
    </row>
    <row r="2" spans="1:25" ht="15.75" thickBot="1" x14ac:dyDescent="0.3">
      <c r="A2" s="1"/>
      <c r="B2" s="2"/>
      <c r="C2" s="8" t="s">
        <v>13</v>
      </c>
      <c r="D2" s="54"/>
      <c r="E2" s="55"/>
      <c r="F2" s="56"/>
      <c r="G2" s="10"/>
      <c r="H2" s="57"/>
      <c r="I2" s="58"/>
      <c r="J2" s="59"/>
      <c r="K2" s="25" t="s">
        <v>34</v>
      </c>
      <c r="L2" s="26"/>
      <c r="M2" s="26" t="s">
        <v>10</v>
      </c>
      <c r="N2" s="27" t="s">
        <v>10</v>
      </c>
      <c r="O2" s="26" t="s">
        <v>10</v>
      </c>
      <c r="P2" s="26" t="s">
        <v>35</v>
      </c>
      <c r="Q2" s="26" t="s">
        <v>10</v>
      </c>
      <c r="R2" s="26" t="s">
        <v>10</v>
      </c>
      <c r="S2" s="26" t="s">
        <v>10</v>
      </c>
      <c r="T2" s="26" t="s">
        <v>10</v>
      </c>
      <c r="U2" s="26" t="s">
        <v>10</v>
      </c>
      <c r="V2" s="28" t="s">
        <v>10</v>
      </c>
      <c r="W2" s="26" t="s">
        <v>36</v>
      </c>
      <c r="X2" s="29" t="s">
        <v>37</v>
      </c>
      <c r="Y2" s="30" t="s">
        <v>38</v>
      </c>
    </row>
    <row r="3" spans="1:25" ht="15.75" thickBot="1" x14ac:dyDescent="0.3">
      <c r="A3" s="1"/>
      <c r="B3" s="2"/>
      <c r="C3" s="60"/>
      <c r="D3" s="3" t="s">
        <v>5</v>
      </c>
      <c r="E3" s="4" t="s">
        <v>6</v>
      </c>
      <c r="F3" s="5" t="s">
        <v>7</v>
      </c>
      <c r="G3" s="6" t="s">
        <v>0</v>
      </c>
      <c r="H3" s="7" t="s">
        <v>8</v>
      </c>
      <c r="I3" s="17"/>
      <c r="J3" s="61"/>
      <c r="K3" s="31" t="s">
        <v>39</v>
      </c>
      <c r="L3" s="32" t="s">
        <v>40</v>
      </c>
      <c r="M3" s="32" t="s">
        <v>41</v>
      </c>
      <c r="N3" s="33" t="s">
        <v>42</v>
      </c>
      <c r="O3" s="32" t="s">
        <v>42</v>
      </c>
      <c r="P3" s="32" t="s">
        <v>43</v>
      </c>
      <c r="Q3" s="32" t="s">
        <v>44</v>
      </c>
      <c r="R3" s="32" t="s">
        <v>45</v>
      </c>
      <c r="S3" s="32" t="s">
        <v>46</v>
      </c>
      <c r="T3" s="34" t="s">
        <v>47</v>
      </c>
      <c r="U3" s="32" t="s">
        <v>48</v>
      </c>
      <c r="V3" s="23" t="s">
        <v>49</v>
      </c>
      <c r="W3" s="26" t="s">
        <v>36</v>
      </c>
      <c r="X3" s="29" t="s">
        <v>37</v>
      </c>
      <c r="Y3" s="35" t="s">
        <v>50</v>
      </c>
    </row>
    <row r="4" spans="1:25" ht="15.75" thickBot="1" x14ac:dyDescent="0.3">
      <c r="A4" s="1"/>
      <c r="B4" s="2"/>
      <c r="C4" s="62" t="s">
        <v>9</v>
      </c>
      <c r="D4" s="9"/>
      <c r="E4" s="10" t="s">
        <v>10</v>
      </c>
      <c r="F4" s="11"/>
      <c r="G4" s="12"/>
      <c r="H4" s="19" t="s">
        <v>11</v>
      </c>
      <c r="I4" s="63" t="s">
        <v>12</v>
      </c>
      <c r="J4" s="64"/>
      <c r="K4" s="36"/>
      <c r="L4" s="37"/>
      <c r="M4" s="37"/>
      <c r="N4" s="38" t="s">
        <v>51</v>
      </c>
      <c r="O4" s="37"/>
      <c r="P4" s="37" t="s">
        <v>52</v>
      </c>
      <c r="Q4" s="37" t="s">
        <v>53</v>
      </c>
      <c r="R4" s="37" t="s">
        <v>53</v>
      </c>
      <c r="S4" s="37" t="s">
        <v>54</v>
      </c>
      <c r="T4" s="37" t="s">
        <v>13</v>
      </c>
      <c r="U4" s="37"/>
      <c r="V4" s="39"/>
      <c r="W4" s="40" t="s">
        <v>55</v>
      </c>
      <c r="X4" s="40" t="s">
        <v>55</v>
      </c>
      <c r="Y4" s="41" t="s">
        <v>56</v>
      </c>
    </row>
    <row r="5" spans="1:25" ht="15.75" thickTop="1" x14ac:dyDescent="0.25">
      <c r="A5" s="1"/>
      <c r="B5" s="2">
        <v>2</v>
      </c>
      <c r="C5" s="65" t="s">
        <v>58</v>
      </c>
      <c r="D5" s="18">
        <v>8</v>
      </c>
      <c r="E5" s="13">
        <v>34.99</v>
      </c>
      <c r="F5" s="14">
        <v>0.51041666666666663</v>
      </c>
      <c r="G5" s="15">
        <v>50</v>
      </c>
      <c r="H5" s="16">
        <f>D5*E5</f>
        <v>279.92</v>
      </c>
      <c r="I5" s="17"/>
      <c r="J5" s="66"/>
      <c r="K5" s="42">
        <f>D5*1.5</f>
        <v>12</v>
      </c>
      <c r="L5" s="32"/>
      <c r="M5" s="32">
        <f>8*D5/16</f>
        <v>4</v>
      </c>
      <c r="N5" s="33" t="s">
        <v>57</v>
      </c>
      <c r="O5" s="32">
        <f t="shared" ref="O5" si="0">4*D5/32</f>
        <v>1</v>
      </c>
      <c r="P5" s="32">
        <f>2*D5/16</f>
        <v>1</v>
      </c>
      <c r="Q5" s="32">
        <f>8*D5/16</f>
        <v>4</v>
      </c>
      <c r="R5" s="32">
        <f>6.25*D5/16</f>
        <v>3.125</v>
      </c>
      <c r="S5" s="43">
        <v>1</v>
      </c>
      <c r="T5" s="32">
        <f>4.5*D5/16</f>
        <v>2.25</v>
      </c>
      <c r="U5" s="32">
        <f>4.5*D5/16</f>
        <v>2.25</v>
      </c>
      <c r="V5" s="23">
        <f>D5*2</f>
        <v>16</v>
      </c>
      <c r="W5" s="32">
        <v>0</v>
      </c>
      <c r="X5" s="43">
        <v>1</v>
      </c>
      <c r="Y5" s="44">
        <v>1</v>
      </c>
    </row>
    <row r="11" spans="1:25" ht="15.75" x14ac:dyDescent="0.25">
      <c r="C11" s="67" t="s">
        <v>67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 la carte</vt:lpstr>
      <vt:lpstr>Sheet1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Maddalena</dc:creator>
  <cp:lastModifiedBy>nlane</cp:lastModifiedBy>
  <cp:lastPrinted>2020-10-08T21:10:12Z</cp:lastPrinted>
  <dcterms:created xsi:type="dcterms:W3CDTF">2019-09-18T13:51:05Z</dcterms:created>
  <dcterms:modified xsi:type="dcterms:W3CDTF">2020-10-09T16:49:15Z</dcterms:modified>
</cp:coreProperties>
</file>